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0740" activeTab="0"/>
  </bookViews>
  <sheets>
    <sheet name="Приложение 1" sheetId="1" r:id="rId1"/>
    <sheet name="Приложение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<sst xmlns="http://schemas.openxmlformats.org/spreadsheetml/2006/main" count="307" uniqueCount="142">
  <si>
    <t>Сумма в виде муниципальных и ведомственных целевых программ</t>
  </si>
  <si>
    <t>Общая сумма расходов по ГРБС</t>
  </si>
  <si>
    <t>Расчёт показателя</t>
  </si>
  <si>
    <t>Слободская городская Дума</t>
  </si>
  <si>
    <t>Муниципальное казенное учреждение “Дом культуры имени Горького”</t>
  </si>
  <si>
    <t>Муниципальное казенное учреждение культуры «Слободской музейно-выставочный центр»</t>
  </si>
  <si>
    <t>Муниципальное казенное общеобразовательное учреждение гимназия города Слободского Кировской области</t>
  </si>
  <si>
    <t xml:space="preserve">Муниципальное казенное образовательное учреждение для детей-сирот и детей, оставшихся без попечения родителей специальная (коррекционная) школа-интернат для детей-сирот и детей, оставшихся без попечения родителей, с ограниченными возможностями здоровья VIII вида г. Слободского Кировской области </t>
  </si>
  <si>
    <t xml:space="preserve">Финансовое управление администрации города Слободского </t>
  </si>
  <si>
    <t>Муниципальное казенное учреждение «Централизованная бухгалтерия»</t>
  </si>
  <si>
    <t>Муниципальное казенное общеобразовательное учреждение Лицей №9 города Слободского Кировской области</t>
  </si>
  <si>
    <t>Муниципальное казенное общеобразовательное учреждение средняя общеобразовательная школа № 14 города Слободского Кировской области</t>
  </si>
  <si>
    <t>Муниципальное казенное общеобразовательное учреждение средняя общеобразовательная школа N 5 города Слободского Кировской области</t>
  </si>
  <si>
    <t>Муниципальное казенное учреждение «Слободская городская библиотека им.А.Грина»</t>
  </si>
  <si>
    <t>Муниципальное казенное образовательное учреждение дополнительного образования детей «Детская художественная школа» г. Слободского Кировской области</t>
  </si>
  <si>
    <t>Муниципальное казенное образовательное учреждение дополнительного образования детей “Детско-юношеская спортивная школа” города Слободского Кировской области</t>
  </si>
  <si>
    <t>Муниципальное казенное образовательное учреждение дополнительного образования детей «Детская школа искусств им. П.И.Чайковского» г.Слободского Кировской области</t>
  </si>
  <si>
    <t>Муниципальное казенное образовательное учреждение дополнительного образования детей Дом детского творчества г.Слободского</t>
  </si>
  <si>
    <t>Администрация города Слободского Кировской области</t>
  </si>
  <si>
    <t>Сумма расходов по муниципальному заданию по ГРБС</t>
  </si>
  <si>
    <t>Количество справок об изменении сводной бюджетной росписи</t>
  </si>
  <si>
    <t>Сумма положительных изменений в справках-уведомлениях</t>
  </si>
  <si>
    <t>Объём бюджетных ассигнований по ГРБС</t>
  </si>
  <si>
    <t>Кассовое исполнение по ГРБС</t>
  </si>
  <si>
    <t>Кассовые расходы в 4 квартале</t>
  </si>
  <si>
    <t>Средний объём кассовых расходов за 1-3 кварталы</t>
  </si>
  <si>
    <t>Объём ЛБО, распределённый между подведомственными ПБС</t>
  </si>
  <si>
    <t>Общий объём ЛБО</t>
  </si>
  <si>
    <t>Объём кредиторской задолженности</t>
  </si>
  <si>
    <t>Кассовые расходы</t>
  </si>
  <si>
    <t>Общее количество расходных расписаний</t>
  </si>
  <si>
    <t xml:space="preserve">1.2. Качество правового акта ГРБС, регулирующего внутренние процедуры подготовки бюджетных проектировок на очередной финансовый год </t>
  </si>
  <si>
    <t xml:space="preserve">1.3. Доля бюджетных ассигнований, представленных в программном виде </t>
  </si>
  <si>
    <t>1.4. Доля бюджетных ассигнований на предоставление муниципальных услуг</t>
  </si>
  <si>
    <t>1.5. Качество планирования расходов: количество справок об изменении сводной бюджетной росписи</t>
  </si>
  <si>
    <t>Предельное значение показателя,%</t>
  </si>
  <si>
    <t>Качество правового акта</t>
  </si>
  <si>
    <t>Бальная оценка,%</t>
  </si>
  <si>
    <t>1.6. Качество планирования расходов: доля сумм изменений в сводную бюджетную роспись</t>
  </si>
  <si>
    <t xml:space="preserve">2.1. Доля неисполненных бюджетных ассигнований </t>
  </si>
  <si>
    <t>2.2. Равномерность расходов</t>
  </si>
  <si>
    <t>2.3. Распределение ЛБО между подведомственными ПБС</t>
  </si>
  <si>
    <t>2.4. Эффективность управления кредиторской задолженностью по расчётам с поставщиками и подрядчиками</t>
  </si>
  <si>
    <t>2.5. Доля аннулированных отрицательных расходных расписаний</t>
  </si>
  <si>
    <t>Количество аннулированных расходных расписаний</t>
  </si>
  <si>
    <t>Наличие правового акта</t>
  </si>
  <si>
    <t>2.6. Качество порядка составления, утверждения и ведения бюджетных смет</t>
  </si>
  <si>
    <t>Электронный документооборот с финансовым управлением</t>
  </si>
  <si>
    <t>2.7. Наличие системы электронного документооборота с финансовым управлением</t>
  </si>
  <si>
    <t>Плановый объём по доходам</t>
  </si>
  <si>
    <t>Кассовое исполнение по доходам</t>
  </si>
  <si>
    <t>3.1. Отклонение от плана формирования доходов</t>
  </si>
  <si>
    <t xml:space="preserve">Объём дебиторской задолженности по доходам </t>
  </si>
  <si>
    <t>3.2. Эффективность управления дебиторской задолженностью по расчётам с дебиторами по доходам</t>
  </si>
  <si>
    <t>3.3. Качество правовой базы ГАД по администрированию доходов</t>
  </si>
  <si>
    <t>Электронный документооборот с ОФК</t>
  </si>
  <si>
    <t>3.4. Наличие системы электронного документооборота с федеральным казначейством</t>
  </si>
  <si>
    <t>Наличие методических рекомендаций по учётной политике</t>
  </si>
  <si>
    <t>4.1. Методические рекомендации (указания) по реализации муниципальной учётной политике</t>
  </si>
  <si>
    <t>4.2. Наличие единой автоматизированной системы сбора и свода бюджетной отчётности</t>
  </si>
  <si>
    <t>Правовой акт по внедрению управленческого и (или) аналитического учёта</t>
  </si>
  <si>
    <t>4.3. Подготовка и внедрение управленческого учёта</t>
  </si>
  <si>
    <t>Автоматизированная система сбора и свода бюджетной отчётности</t>
  </si>
  <si>
    <t>Сведения о мерах по повышению эффективности расходования бюджетных средств</t>
  </si>
  <si>
    <t>4.4. Представление в составе годовой отчётности сведений о мерах по повышению эффективности расходования бюджетных средств</t>
  </si>
  <si>
    <t>Сведения о результатах мероприятий внутреннего контроля</t>
  </si>
  <si>
    <t>5.1. Осуществление мероприятий внутреннего контроля</t>
  </si>
  <si>
    <t>Количество нарушений на 01 января отчётного года</t>
  </si>
  <si>
    <t>Количество нарушений на 01 января года, следующего за отчётным</t>
  </si>
  <si>
    <t>5.2. Динамика нарушений, выявленных в ходе внешних контрольных мероприятий</t>
  </si>
  <si>
    <t>Сумма установленных недостач и хищений</t>
  </si>
  <si>
    <t>Остаточная стоимость основных средств</t>
  </si>
  <si>
    <t>Остаточная стоимость нематериальных активов</t>
  </si>
  <si>
    <t>Материальные запасы</t>
  </si>
  <si>
    <t>Вложения в нефинансовые активы</t>
  </si>
  <si>
    <t>Нефинансовые активы в пути</t>
  </si>
  <si>
    <t>Денежные средства</t>
  </si>
  <si>
    <t>Финансовые вложения</t>
  </si>
  <si>
    <t>5.3. Доля недостач и хищений денежных средств и материальных ценностей</t>
  </si>
  <si>
    <t>5.4. Качество правового акта об организации внутреннего финансового аудита</t>
  </si>
  <si>
    <t>5.5. Качество правового акта о порядке ведения мониторинга результатов деятельности подведомственных ПБС</t>
  </si>
  <si>
    <t xml:space="preserve">Общая сумма исковых требований, определённая судом к взысканию </t>
  </si>
  <si>
    <t>6.1. Иски о возмещении ущерба в денежном выражении</t>
  </si>
  <si>
    <t>6.2. Иски о возмещении ущерба в количественном выражении</t>
  </si>
  <si>
    <t xml:space="preserve">Общее количество исковых требований, определённая судом к взысканию </t>
  </si>
  <si>
    <t xml:space="preserve">Общая количество исковых требований, определённая судом к взысканию, в отчётном периоде </t>
  </si>
  <si>
    <t>Общая сумма заявленных исковых требований</t>
  </si>
  <si>
    <t>Количество сотрудников с высшим образованием</t>
  </si>
  <si>
    <t>Количество сотрудников со средним профессиональным образованием</t>
  </si>
  <si>
    <t>Общее количество сотрудников</t>
  </si>
  <si>
    <t>Количество сотрудников, повышивших квалификацию</t>
  </si>
  <si>
    <t>Фактическое количество сотрудников</t>
  </si>
  <si>
    <t>Количество сотрудников по штатному расписанию</t>
  </si>
  <si>
    <t>7.3. Укомплектованность финансового подразделения ГАДБ</t>
  </si>
  <si>
    <t>Количество сотрудников в возрасте до 35 лет и стаже работы свыше 3-х лет</t>
  </si>
  <si>
    <t>7.4. Количество сотрудников финансового подразделения ГАДБ в возрасте до 35 лет, имеющих стаж работы более трёх лет</t>
  </si>
  <si>
    <t xml:space="preserve">1.1. Регилирование и внедрение ГРБС процедур среднесрочного финансового планирования </t>
  </si>
  <si>
    <t>Количество дней отклонений</t>
  </si>
  <si>
    <t>1.1. Своевременность представления планового реестра расходных обязательств</t>
  </si>
  <si>
    <t>Количество расходных обязательств, включённых в РРО</t>
  </si>
  <si>
    <t>Количество расходных обязательств, подлежащих исполнению</t>
  </si>
  <si>
    <t>1.2. Полнота общей информации о расходных обязательствах</t>
  </si>
  <si>
    <t>Объём бюджетных ассигнований в плановом РРО</t>
  </si>
  <si>
    <t>Объём расходов, предусмотренных проектом бюджета ГРБС</t>
  </si>
  <si>
    <t>1.3. Полнота отражения в плановом РРО ГРБС бюджетных ассигнований, предусмотренных ГРБС в проекте бюджета на очередной финансовый год</t>
  </si>
  <si>
    <t>Объём бюджетных инвестиций в плановом РРО</t>
  </si>
  <si>
    <t>Объём бюджетных инвестиций, предусмотренных в проекте бюджета</t>
  </si>
  <si>
    <t>1.4. Полнота отражения в плановом РРО бюджетных инвестиций на очередной финансовый год</t>
  </si>
  <si>
    <t>2.1. Сроки предоставления обоснований бюджетных ассигнований на очередной финансовый год в финансовое управление</t>
  </si>
  <si>
    <t>Сумма бюджетных ассигнований, представленная в обоснованиях</t>
  </si>
  <si>
    <t>Сумма бюджетных ассигнований в проекте бюджета</t>
  </si>
  <si>
    <t>2.2. Охват в обоснованиях бюджетных ассигнований на очередной финансовый год сумм ассигнований, предусмотренных проектом бюджета</t>
  </si>
  <si>
    <t>Объём бюджетных ассигнований на муниципальные услуги в обоснованиях</t>
  </si>
  <si>
    <t>Объём бюджетных ассигнований на муниципальные услуги в проекте бюджета</t>
  </si>
  <si>
    <t>2.3. Взаимосвязь показателей непосредственных результатов с достижением показателей конечных результатов (в денежном выражении)</t>
  </si>
  <si>
    <t>2.4. Взаимосвязь показателей непосредственных результатов с достижением показателей конечных результатов (в количественном выражении)</t>
  </si>
  <si>
    <t>Количество бюджетных ассигнований на муниципальные услуги в обоснованиях</t>
  </si>
  <si>
    <t>Количество бюджетных ассигнований на муниципальные услуги в проекте бюджета</t>
  </si>
  <si>
    <t>Наименование ГРБС</t>
  </si>
  <si>
    <t>ОЦЕНКА   КАЧЕСТВА</t>
  </si>
  <si>
    <t>финансового  менеджмента  главных  распорядителей  бюджетных  средств</t>
  </si>
  <si>
    <t>муниципального  образования  "город  Слободской"</t>
  </si>
  <si>
    <t>ИТОГОВАЯ бальная оценка,%</t>
  </si>
  <si>
    <t>ПРИЛОЖЕНИЕ 1</t>
  </si>
  <si>
    <t>ПРИЛОЖЕНИЕ  2</t>
  </si>
  <si>
    <t>Наименование  ГРБС</t>
  </si>
  <si>
    <t>Сумма баллов</t>
  </si>
  <si>
    <t>Предельный вес группы в показателях</t>
  </si>
  <si>
    <t>1. Среднесрочное финансовое планирование</t>
  </si>
  <si>
    <t>Максимальная сумма баллов</t>
  </si>
  <si>
    <t>2. Исполнение бюджета в части расходов</t>
  </si>
  <si>
    <t>3. Исполнение бюджета по доходам</t>
  </si>
  <si>
    <t>4. Учёт и отчётность</t>
  </si>
  <si>
    <t>5. Контроль и аудит</t>
  </si>
  <si>
    <t>6. Исполнение судебных исков</t>
  </si>
  <si>
    <t>7. Кадровый потенциал финансового (финансово-экономического) подразделения ГАБД</t>
  </si>
  <si>
    <t>1. Реестр расходных обязательств</t>
  </si>
  <si>
    <t>2. Обоснование бюджетных ассигнований</t>
  </si>
  <si>
    <t>за  2012  год</t>
  </si>
  <si>
    <t>7.1. Квалификация сотрудников финансового подразделения ГАБД по состоянию на 31 декабря отчётного года</t>
  </si>
  <si>
    <t>7.2. Повышение квалификации сотрудников финансового подразделения ГАДБ по состоянию на 31 декабря отчётного года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</si>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</sst>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33" borderId="0" xfId="0" applyFont="1" applyFill="1" applyAlignment="1">
      <alignment horizontal="right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8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wrapText="1"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6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164" fontId="3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0" fillId="35" borderId="10" xfId="0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wrapText="1"/>
    </xf>
    <xf numFmtId="0" fontId="46" fillId="0" borderId="11" xfId="0" applyFont="1" applyFill="1" applyBorder="1" applyAlignment="1">
      <alignment wrapText="1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35" fillId="0" borderId="0" xfId="0" applyFont="1" applyFill="1" applyAlignment="1">
      <alignment/>
    </xf>
    <xf numFmtId="0" fontId="47" fillId="0" borderId="11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34" borderId="12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9" fillId="34" borderId="13" xfId="0" applyFont="1" applyFill="1" applyBorder="1" applyAlignment="1">
      <alignment wrapText="1"/>
    </xf>
    <xf numFmtId="0" fontId="49" fillId="34" borderId="14" xfId="0" applyFont="1" applyFill="1" applyBorder="1" applyAlignment="1">
      <alignment wrapText="1"/>
    </xf>
    <xf numFmtId="0" fontId="46" fillId="0" borderId="11" xfId="0" applyFont="1" applyBorder="1" applyAlignment="1">
      <alignment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26"/>
  <sheetViews>
    <sheetView tabSelected="1" zoomScalePageLayoutView="0" workbookViewId="0" topLeftCell="A7">
      <pane xSplit="1" ySplit="3" topLeftCell="FN23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FO26" sqref="FO26"/>
    </sheetView>
  </sheetViews>
  <sheetFormatPr defaultColWidth="9.140625" defaultRowHeight="15"/>
  <cols>
    <col min="1" max="1" width="36.57421875" style="0" customWidth="1"/>
    <col min="2" max="2" width="9.421875" style="0" customWidth="1"/>
    <col min="3" max="3" width="9.421875" style="2" customWidth="1"/>
    <col min="4" max="4" width="9.421875" style="3" customWidth="1"/>
    <col min="5" max="5" width="9.421875" style="0" customWidth="1"/>
    <col min="6" max="6" width="9.421875" style="2" customWidth="1"/>
    <col min="7" max="7" width="9.421875" style="3" customWidth="1"/>
    <col min="11" max="11" width="9.140625" style="2" customWidth="1"/>
    <col min="12" max="12" width="9.140625" style="3" customWidth="1"/>
    <col min="16" max="16" width="9.140625" style="2" customWidth="1"/>
    <col min="17" max="17" width="9.140625" style="3" customWidth="1"/>
    <col min="20" max="20" width="9.140625" style="2" customWidth="1"/>
    <col min="21" max="21" width="9.140625" style="3" customWidth="1"/>
    <col min="25" max="26" width="9.140625" style="2" customWidth="1"/>
    <col min="27" max="27" width="9.140625" style="3" customWidth="1"/>
    <col min="28" max="31" width="9.140625" style="21" customWidth="1"/>
    <col min="35" max="36" width="9.140625" style="2" customWidth="1"/>
    <col min="37" max="37" width="9.140625" style="3" customWidth="1"/>
    <col min="42" max="42" width="9.140625" style="2" customWidth="1"/>
    <col min="43" max="43" width="9.140625" style="3" customWidth="1"/>
    <col min="47" max="47" width="9.140625" style="2" customWidth="1"/>
    <col min="48" max="48" width="9.140625" style="3" customWidth="1"/>
    <col min="53" max="53" width="9.140625" style="2" customWidth="1"/>
    <col min="54" max="54" width="9.140625" style="3" customWidth="1"/>
    <col min="58" max="58" width="9.140625" style="2" customWidth="1"/>
    <col min="59" max="59" width="9.140625" style="3" customWidth="1"/>
    <col min="61" max="61" width="9.140625" style="2" customWidth="1"/>
    <col min="62" max="62" width="9.140625" style="3" customWidth="1"/>
    <col min="64" max="64" width="9.140625" style="2" customWidth="1"/>
    <col min="65" max="65" width="9.140625" style="3" customWidth="1"/>
    <col min="66" max="69" width="9.140625" style="21" customWidth="1"/>
    <col min="74" max="74" width="9.140625" style="2" customWidth="1"/>
    <col min="75" max="75" width="9.140625" style="3" customWidth="1"/>
    <col min="79" max="80" width="9.140625" style="2" customWidth="1"/>
    <col min="81" max="81" width="9.140625" style="3" customWidth="1"/>
    <col min="83" max="83" width="9.140625" style="2" customWidth="1"/>
    <col min="84" max="84" width="9.140625" style="3" customWidth="1"/>
    <col min="86" max="86" width="9.140625" style="2" customWidth="1"/>
    <col min="87" max="87" width="9.140625" style="3" customWidth="1"/>
    <col min="88" max="91" width="9.140625" style="21" customWidth="1"/>
    <col min="93" max="93" width="9.140625" style="2" customWidth="1"/>
    <col min="94" max="94" width="9.140625" style="3" customWidth="1"/>
    <col min="96" max="96" width="9.140625" style="2" customWidth="1"/>
    <col min="97" max="97" width="9.140625" style="3" customWidth="1"/>
    <col min="98" max="98" width="9.140625" style="4" customWidth="1"/>
    <col min="99" max="99" width="9.140625" style="2" customWidth="1"/>
    <col min="100" max="100" width="9.140625" style="3" customWidth="1"/>
    <col min="102" max="102" width="9.140625" style="2" customWidth="1"/>
    <col min="103" max="103" width="9.140625" style="3" customWidth="1"/>
    <col min="104" max="107" width="9.140625" style="21" customWidth="1"/>
    <col min="109" max="109" width="9.140625" style="2" customWidth="1"/>
    <col min="110" max="110" width="9.140625" style="3" customWidth="1"/>
    <col min="114" max="114" width="9.140625" style="2" customWidth="1"/>
    <col min="115" max="115" width="9.140625" style="3" customWidth="1"/>
    <col min="126" max="126" width="9.140625" style="2" customWidth="1"/>
    <col min="127" max="127" width="9.140625" style="3" customWidth="1"/>
    <col min="129" max="129" width="9.140625" style="2" customWidth="1"/>
    <col min="130" max="130" width="9.140625" style="3" customWidth="1"/>
    <col min="132" max="132" width="9.140625" style="2" customWidth="1"/>
    <col min="133" max="133" width="9.140625" style="3" customWidth="1"/>
    <col min="134" max="137" width="9.140625" style="21" customWidth="1"/>
    <col min="142" max="142" width="9.140625" style="2" customWidth="1"/>
    <col min="143" max="143" width="9.140625" style="3" customWidth="1"/>
    <col min="148" max="148" width="9.140625" style="2" customWidth="1"/>
    <col min="149" max="149" width="9.140625" style="3" customWidth="1"/>
    <col min="150" max="153" width="9.140625" style="21" customWidth="1"/>
    <col min="158" max="159" width="9.140625" style="2" customWidth="1"/>
    <col min="160" max="160" width="9.140625" style="3" customWidth="1"/>
    <col min="164" max="164" width="9.140625" style="2" customWidth="1"/>
    <col min="165" max="165" width="9.140625" style="3" customWidth="1"/>
    <col min="169" max="169" width="9.140625" style="2" customWidth="1"/>
    <col min="170" max="170" width="9.140625" style="3" customWidth="1"/>
    <col min="174" max="174" width="9.140625" style="2" customWidth="1"/>
    <col min="175" max="175" width="9.140625" style="3" customWidth="1"/>
    <col min="176" max="179" width="9.140625" style="21" customWidth="1"/>
  </cols>
  <sheetData>
    <row r="1" spans="4:13" ht="15.75">
      <c r="D1" s="4"/>
      <c r="G1" s="4"/>
      <c r="J1" s="48" t="s">
        <v>123</v>
      </c>
      <c r="K1" s="49"/>
      <c r="L1" s="49"/>
      <c r="M1" s="18"/>
    </row>
    <row r="2" spans="4:12" ht="15">
      <c r="D2" s="4"/>
      <c r="G2" s="4"/>
      <c r="L2" s="4"/>
    </row>
    <row r="3" spans="1:13" ht="15.75">
      <c r="A3" s="50" t="s">
        <v>119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 t="s">
        <v>120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0" t="s">
        <v>121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 t="s">
        <v>138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12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DG7">
        <v>2010</v>
      </c>
      <c r="DH7">
        <v>2011</v>
      </c>
    </row>
    <row r="8" spans="1:179" ht="78" customHeight="1">
      <c r="A8" s="53" t="s">
        <v>118</v>
      </c>
      <c r="B8" s="45" t="s">
        <v>96</v>
      </c>
      <c r="C8" s="46"/>
      <c r="D8" s="47"/>
      <c r="E8" s="44" t="s">
        <v>31</v>
      </c>
      <c r="F8" s="51"/>
      <c r="G8" s="51"/>
      <c r="H8" s="44" t="s">
        <v>32</v>
      </c>
      <c r="I8" s="44"/>
      <c r="J8" s="44"/>
      <c r="K8" s="44"/>
      <c r="L8" s="44"/>
      <c r="M8" s="44" t="s">
        <v>33</v>
      </c>
      <c r="N8" s="54"/>
      <c r="O8" s="54"/>
      <c r="P8" s="54"/>
      <c r="Q8" s="54"/>
      <c r="R8" s="44" t="s">
        <v>34</v>
      </c>
      <c r="S8" s="54"/>
      <c r="T8" s="54"/>
      <c r="U8" s="54"/>
      <c r="V8" s="44" t="s">
        <v>38</v>
      </c>
      <c r="W8" s="54"/>
      <c r="X8" s="54"/>
      <c r="Y8" s="54"/>
      <c r="Z8" s="54"/>
      <c r="AA8" s="54"/>
      <c r="AB8" s="55" t="s">
        <v>128</v>
      </c>
      <c r="AC8" s="58"/>
      <c r="AD8" s="58"/>
      <c r="AE8" s="59"/>
      <c r="AF8" s="44" t="s">
        <v>39</v>
      </c>
      <c r="AG8" s="54"/>
      <c r="AH8" s="54"/>
      <c r="AI8" s="54"/>
      <c r="AJ8" s="54"/>
      <c r="AK8" s="54"/>
      <c r="AL8" s="44" t="s">
        <v>40</v>
      </c>
      <c r="AM8" s="54"/>
      <c r="AN8" s="54"/>
      <c r="AO8" s="54"/>
      <c r="AP8" s="54"/>
      <c r="AQ8" s="54"/>
      <c r="AR8" s="44" t="s">
        <v>41</v>
      </c>
      <c r="AS8" s="54"/>
      <c r="AT8" s="54"/>
      <c r="AU8" s="54"/>
      <c r="AV8" s="54"/>
      <c r="AW8" s="44" t="s">
        <v>42</v>
      </c>
      <c r="AX8" s="54"/>
      <c r="AY8" s="54"/>
      <c r="AZ8" s="54"/>
      <c r="BA8" s="54"/>
      <c r="BB8" s="54"/>
      <c r="BC8" s="44" t="s">
        <v>43</v>
      </c>
      <c r="BD8" s="54"/>
      <c r="BE8" s="54"/>
      <c r="BF8" s="54"/>
      <c r="BG8" s="54"/>
      <c r="BH8" s="52" t="s">
        <v>46</v>
      </c>
      <c r="BI8" s="52"/>
      <c r="BJ8" s="52"/>
      <c r="BK8" s="44" t="s">
        <v>48</v>
      </c>
      <c r="BL8" s="44"/>
      <c r="BM8" s="44"/>
      <c r="BN8" s="55" t="s">
        <v>130</v>
      </c>
      <c r="BO8" s="60"/>
      <c r="BP8" s="60"/>
      <c r="BQ8" s="61"/>
      <c r="BR8" s="44" t="s">
        <v>51</v>
      </c>
      <c r="BS8" s="44"/>
      <c r="BT8" s="44"/>
      <c r="BU8" s="44"/>
      <c r="BV8" s="44"/>
      <c r="BW8" s="44"/>
      <c r="BX8" s="44" t="s">
        <v>53</v>
      </c>
      <c r="BY8" s="44"/>
      <c r="BZ8" s="44"/>
      <c r="CA8" s="44"/>
      <c r="CB8" s="44"/>
      <c r="CC8" s="44"/>
      <c r="CD8" s="52" t="s">
        <v>54</v>
      </c>
      <c r="CE8" s="52"/>
      <c r="CF8" s="52"/>
      <c r="CG8" s="44" t="s">
        <v>56</v>
      </c>
      <c r="CH8" s="44"/>
      <c r="CI8" s="44"/>
      <c r="CJ8" s="55" t="s">
        <v>131</v>
      </c>
      <c r="CK8" s="60"/>
      <c r="CL8" s="60"/>
      <c r="CM8" s="61"/>
      <c r="CN8" s="52" t="s">
        <v>58</v>
      </c>
      <c r="CO8" s="52"/>
      <c r="CP8" s="52"/>
      <c r="CQ8" s="44" t="s">
        <v>59</v>
      </c>
      <c r="CR8" s="44"/>
      <c r="CS8" s="44"/>
      <c r="CT8" s="52" t="s">
        <v>61</v>
      </c>
      <c r="CU8" s="52"/>
      <c r="CV8" s="52"/>
      <c r="CW8" s="44" t="s">
        <v>64</v>
      </c>
      <c r="CX8" s="44"/>
      <c r="CY8" s="44"/>
      <c r="CZ8" s="55" t="s">
        <v>132</v>
      </c>
      <c r="DA8" s="60"/>
      <c r="DB8" s="60"/>
      <c r="DC8" s="61"/>
      <c r="DD8" s="52" t="s">
        <v>66</v>
      </c>
      <c r="DE8" s="52"/>
      <c r="DF8" s="52"/>
      <c r="DG8" s="44" t="s">
        <v>69</v>
      </c>
      <c r="DH8" s="44"/>
      <c r="DI8" s="44"/>
      <c r="DJ8" s="44"/>
      <c r="DK8" s="44"/>
      <c r="DL8" s="44" t="s">
        <v>78</v>
      </c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52" t="s">
        <v>79</v>
      </c>
      <c r="DY8" s="52"/>
      <c r="DZ8" s="52"/>
      <c r="EA8" s="52" t="s">
        <v>80</v>
      </c>
      <c r="EB8" s="52"/>
      <c r="EC8" s="52"/>
      <c r="ED8" s="55" t="s">
        <v>133</v>
      </c>
      <c r="EE8" s="60"/>
      <c r="EF8" s="60"/>
      <c r="EG8" s="61"/>
      <c r="EH8" s="44" t="s">
        <v>82</v>
      </c>
      <c r="EI8" s="51"/>
      <c r="EJ8" s="51"/>
      <c r="EK8" s="51"/>
      <c r="EL8" s="51"/>
      <c r="EM8" s="51"/>
      <c r="EN8" s="44" t="s">
        <v>83</v>
      </c>
      <c r="EO8" s="51"/>
      <c r="EP8" s="51"/>
      <c r="EQ8" s="51"/>
      <c r="ER8" s="51"/>
      <c r="ES8" s="51"/>
      <c r="ET8" s="55" t="s">
        <v>134</v>
      </c>
      <c r="EU8" s="58"/>
      <c r="EV8" s="58"/>
      <c r="EW8" s="59"/>
      <c r="EX8" s="44" t="s">
        <v>139</v>
      </c>
      <c r="EY8" s="44"/>
      <c r="EZ8" s="44"/>
      <c r="FA8" s="44"/>
      <c r="FB8" s="44"/>
      <c r="FC8" s="44"/>
      <c r="FD8" s="44"/>
      <c r="FE8" s="44" t="s">
        <v>140</v>
      </c>
      <c r="FF8" s="44"/>
      <c r="FG8" s="44"/>
      <c r="FH8" s="44"/>
      <c r="FI8" s="44"/>
      <c r="FJ8" s="44" t="s">
        <v>93</v>
      </c>
      <c r="FK8" s="44"/>
      <c r="FL8" s="44"/>
      <c r="FM8" s="44"/>
      <c r="FN8" s="44"/>
      <c r="FO8" s="44" t="s">
        <v>95</v>
      </c>
      <c r="FP8" s="44"/>
      <c r="FQ8" s="44"/>
      <c r="FR8" s="44"/>
      <c r="FS8" s="44"/>
      <c r="FT8" s="55" t="s">
        <v>135</v>
      </c>
      <c r="FU8" s="56"/>
      <c r="FV8" s="56"/>
      <c r="FW8" s="57"/>
    </row>
    <row r="9" spans="1:179" ht="156" customHeight="1">
      <c r="A9" s="54"/>
      <c r="B9" s="6" t="s">
        <v>2</v>
      </c>
      <c r="C9" s="7" t="s">
        <v>35</v>
      </c>
      <c r="D9" s="8" t="s">
        <v>37</v>
      </c>
      <c r="E9" s="6" t="s">
        <v>36</v>
      </c>
      <c r="F9" s="7" t="s">
        <v>35</v>
      </c>
      <c r="G9" s="8" t="s">
        <v>37</v>
      </c>
      <c r="H9" s="6" t="s">
        <v>0</v>
      </c>
      <c r="I9" s="6" t="s">
        <v>1</v>
      </c>
      <c r="J9" s="6" t="s">
        <v>2</v>
      </c>
      <c r="K9" s="7" t="s">
        <v>35</v>
      </c>
      <c r="L9" s="8" t="s">
        <v>37</v>
      </c>
      <c r="M9" s="6" t="s">
        <v>19</v>
      </c>
      <c r="N9" s="6" t="s">
        <v>1</v>
      </c>
      <c r="O9" s="6" t="s">
        <v>2</v>
      </c>
      <c r="P9" s="7" t="s">
        <v>35</v>
      </c>
      <c r="Q9" s="8" t="s">
        <v>37</v>
      </c>
      <c r="R9" s="6" t="s">
        <v>20</v>
      </c>
      <c r="S9" s="6" t="s">
        <v>2</v>
      </c>
      <c r="T9" s="7" t="s">
        <v>35</v>
      </c>
      <c r="U9" s="8" t="s">
        <v>37</v>
      </c>
      <c r="V9" s="6" t="s">
        <v>21</v>
      </c>
      <c r="W9" s="6" t="s">
        <v>22</v>
      </c>
      <c r="X9" s="6" t="s">
        <v>2</v>
      </c>
      <c r="Y9" s="7" t="s">
        <v>35</v>
      </c>
      <c r="Z9" s="7"/>
      <c r="AA9" s="8" t="s">
        <v>37</v>
      </c>
      <c r="AB9" s="22" t="s">
        <v>126</v>
      </c>
      <c r="AC9" s="22" t="s">
        <v>129</v>
      </c>
      <c r="AD9" s="22" t="s">
        <v>127</v>
      </c>
      <c r="AE9" s="22" t="s">
        <v>37</v>
      </c>
      <c r="AF9" s="6" t="s">
        <v>22</v>
      </c>
      <c r="AG9" s="6" t="s">
        <v>23</v>
      </c>
      <c r="AH9" s="6" t="s">
        <v>2</v>
      </c>
      <c r="AI9" s="7" t="s">
        <v>35</v>
      </c>
      <c r="AJ9" s="7"/>
      <c r="AK9" s="8" t="s">
        <v>37</v>
      </c>
      <c r="AL9" s="6" t="s">
        <v>24</v>
      </c>
      <c r="AM9" s="6" t="s">
        <v>25</v>
      </c>
      <c r="AN9" s="6" t="s">
        <v>2</v>
      </c>
      <c r="AO9" s="28"/>
      <c r="AP9" s="7" t="s">
        <v>35</v>
      </c>
      <c r="AQ9" s="8" t="s">
        <v>37</v>
      </c>
      <c r="AR9" s="6" t="s">
        <v>26</v>
      </c>
      <c r="AS9" s="6" t="s">
        <v>27</v>
      </c>
      <c r="AT9" s="6" t="s">
        <v>2</v>
      </c>
      <c r="AU9" s="7" t="s">
        <v>35</v>
      </c>
      <c r="AV9" s="8" t="s">
        <v>37</v>
      </c>
      <c r="AW9" s="6" t="s">
        <v>28</v>
      </c>
      <c r="AX9" s="6" t="s">
        <v>29</v>
      </c>
      <c r="AY9" s="6" t="s">
        <v>2</v>
      </c>
      <c r="AZ9" s="20"/>
      <c r="BA9" s="7" t="s">
        <v>35</v>
      </c>
      <c r="BB9" s="8" t="s">
        <v>37</v>
      </c>
      <c r="BC9" s="6" t="s">
        <v>44</v>
      </c>
      <c r="BD9" s="6" t="s">
        <v>30</v>
      </c>
      <c r="BE9" s="6" t="s">
        <v>2</v>
      </c>
      <c r="BF9" s="7" t="s">
        <v>35</v>
      </c>
      <c r="BG9" s="8" t="s">
        <v>37</v>
      </c>
      <c r="BH9" s="6" t="s">
        <v>45</v>
      </c>
      <c r="BI9" s="7" t="s">
        <v>35</v>
      </c>
      <c r="BJ9" s="8" t="s">
        <v>37</v>
      </c>
      <c r="BK9" s="6" t="s">
        <v>47</v>
      </c>
      <c r="BL9" s="7" t="s">
        <v>35</v>
      </c>
      <c r="BM9" s="8" t="s">
        <v>37</v>
      </c>
      <c r="BN9" s="22" t="s">
        <v>126</v>
      </c>
      <c r="BO9" s="22" t="s">
        <v>129</v>
      </c>
      <c r="BP9" s="22" t="s">
        <v>127</v>
      </c>
      <c r="BQ9" s="22" t="s">
        <v>37</v>
      </c>
      <c r="BR9" s="6" t="s">
        <v>49</v>
      </c>
      <c r="BS9" s="6" t="s">
        <v>50</v>
      </c>
      <c r="BT9" s="6" t="s">
        <v>2</v>
      </c>
      <c r="BU9" s="6"/>
      <c r="BV9" s="7" t="s">
        <v>35</v>
      </c>
      <c r="BW9" s="8" t="s">
        <v>37</v>
      </c>
      <c r="BX9" s="6" t="s">
        <v>52</v>
      </c>
      <c r="BY9" s="6" t="s">
        <v>50</v>
      </c>
      <c r="BZ9" s="6" t="s">
        <v>2</v>
      </c>
      <c r="CA9" s="7" t="s">
        <v>35</v>
      </c>
      <c r="CB9" s="7"/>
      <c r="CC9" s="8" t="s">
        <v>37</v>
      </c>
      <c r="CD9" s="6" t="s">
        <v>45</v>
      </c>
      <c r="CE9" s="7" t="s">
        <v>35</v>
      </c>
      <c r="CF9" s="8" t="s">
        <v>37</v>
      </c>
      <c r="CG9" s="6" t="s">
        <v>55</v>
      </c>
      <c r="CH9" s="7" t="s">
        <v>35</v>
      </c>
      <c r="CI9" s="8" t="s">
        <v>37</v>
      </c>
      <c r="CJ9" s="22" t="s">
        <v>126</v>
      </c>
      <c r="CK9" s="22" t="s">
        <v>129</v>
      </c>
      <c r="CL9" s="22" t="s">
        <v>127</v>
      </c>
      <c r="CM9" s="22" t="s">
        <v>37</v>
      </c>
      <c r="CN9" s="6" t="s">
        <v>57</v>
      </c>
      <c r="CO9" s="7" t="s">
        <v>35</v>
      </c>
      <c r="CP9" s="8" t="s">
        <v>37</v>
      </c>
      <c r="CQ9" s="6" t="s">
        <v>62</v>
      </c>
      <c r="CR9" s="7" t="s">
        <v>35</v>
      </c>
      <c r="CS9" s="8" t="s">
        <v>37</v>
      </c>
      <c r="CT9" s="37" t="s">
        <v>60</v>
      </c>
      <c r="CU9" s="7" t="s">
        <v>35</v>
      </c>
      <c r="CV9" s="8" t="s">
        <v>37</v>
      </c>
      <c r="CW9" s="6" t="s">
        <v>63</v>
      </c>
      <c r="CX9" s="7" t="s">
        <v>35</v>
      </c>
      <c r="CY9" s="8" t="s">
        <v>37</v>
      </c>
      <c r="CZ9" s="22" t="s">
        <v>126</v>
      </c>
      <c r="DA9" s="22" t="s">
        <v>129</v>
      </c>
      <c r="DB9" s="22" t="s">
        <v>127</v>
      </c>
      <c r="DC9" s="22" t="s">
        <v>37</v>
      </c>
      <c r="DD9" s="6" t="s">
        <v>65</v>
      </c>
      <c r="DE9" s="7" t="s">
        <v>35</v>
      </c>
      <c r="DF9" s="8" t="s">
        <v>37</v>
      </c>
      <c r="DG9" s="6" t="s">
        <v>67</v>
      </c>
      <c r="DH9" s="6" t="s">
        <v>68</v>
      </c>
      <c r="DI9" s="6" t="s">
        <v>2</v>
      </c>
      <c r="DJ9" s="7" t="s">
        <v>35</v>
      </c>
      <c r="DK9" s="8" t="s">
        <v>37</v>
      </c>
      <c r="DL9" s="6" t="s">
        <v>70</v>
      </c>
      <c r="DM9" s="6" t="s">
        <v>71</v>
      </c>
      <c r="DN9" s="6" t="s">
        <v>72</v>
      </c>
      <c r="DO9" s="6" t="s">
        <v>73</v>
      </c>
      <c r="DP9" s="6" t="s">
        <v>74</v>
      </c>
      <c r="DQ9" s="6" t="s">
        <v>75</v>
      </c>
      <c r="DR9" s="6" t="s">
        <v>76</v>
      </c>
      <c r="DS9" s="6" t="s">
        <v>77</v>
      </c>
      <c r="DT9" s="6" t="s">
        <v>2</v>
      </c>
      <c r="DU9" s="6"/>
      <c r="DV9" s="7" t="s">
        <v>35</v>
      </c>
      <c r="DW9" s="8" t="s">
        <v>37</v>
      </c>
      <c r="DX9" s="6" t="s">
        <v>45</v>
      </c>
      <c r="DY9" s="7" t="s">
        <v>35</v>
      </c>
      <c r="DZ9" s="8" t="s">
        <v>37</v>
      </c>
      <c r="EA9" s="6" t="s">
        <v>45</v>
      </c>
      <c r="EB9" s="7" t="s">
        <v>35</v>
      </c>
      <c r="EC9" s="8" t="s">
        <v>37</v>
      </c>
      <c r="ED9" s="22" t="s">
        <v>126</v>
      </c>
      <c r="EE9" s="22" t="s">
        <v>129</v>
      </c>
      <c r="EF9" s="22" t="s">
        <v>127</v>
      </c>
      <c r="EG9" s="22" t="s">
        <v>37</v>
      </c>
      <c r="EH9" s="6" t="s">
        <v>81</v>
      </c>
      <c r="EI9" s="6" t="s">
        <v>86</v>
      </c>
      <c r="EJ9" s="6" t="s">
        <v>2</v>
      </c>
      <c r="EK9" s="25"/>
      <c r="EL9" s="7" t="s">
        <v>35</v>
      </c>
      <c r="EM9" s="8" t="s">
        <v>37</v>
      </c>
      <c r="EN9" s="6" t="s">
        <v>84</v>
      </c>
      <c r="EO9" s="6" t="s">
        <v>85</v>
      </c>
      <c r="EP9" s="6" t="s">
        <v>2</v>
      </c>
      <c r="EQ9" s="25"/>
      <c r="ER9" s="7" t="s">
        <v>35</v>
      </c>
      <c r="ES9" s="8" t="s">
        <v>37</v>
      </c>
      <c r="ET9" s="22" t="s">
        <v>126</v>
      </c>
      <c r="EU9" s="22" t="s">
        <v>129</v>
      </c>
      <c r="EV9" s="22" t="s">
        <v>127</v>
      </c>
      <c r="EW9" s="22" t="s">
        <v>37</v>
      </c>
      <c r="EX9" s="6" t="s">
        <v>87</v>
      </c>
      <c r="EY9" s="6" t="s">
        <v>88</v>
      </c>
      <c r="EZ9" s="6" t="s">
        <v>89</v>
      </c>
      <c r="FA9" s="6" t="s">
        <v>2</v>
      </c>
      <c r="FB9" s="7" t="s">
        <v>35</v>
      </c>
      <c r="FC9" s="7"/>
      <c r="FD9" s="8" t="s">
        <v>37</v>
      </c>
      <c r="FE9" s="6" t="s">
        <v>90</v>
      </c>
      <c r="FF9" s="6" t="s">
        <v>89</v>
      </c>
      <c r="FG9" s="6" t="s">
        <v>2</v>
      </c>
      <c r="FH9" s="7" t="s">
        <v>35</v>
      </c>
      <c r="FI9" s="8" t="s">
        <v>37</v>
      </c>
      <c r="FJ9" s="6" t="s">
        <v>91</v>
      </c>
      <c r="FK9" s="6" t="s">
        <v>92</v>
      </c>
      <c r="FL9" s="6" t="s">
        <v>2</v>
      </c>
      <c r="FM9" s="7" t="s">
        <v>35</v>
      </c>
      <c r="FN9" s="8" t="s">
        <v>37</v>
      </c>
      <c r="FO9" s="6" t="s">
        <v>94</v>
      </c>
      <c r="FP9" s="6" t="s">
        <v>89</v>
      </c>
      <c r="FQ9" s="6" t="s">
        <v>2</v>
      </c>
      <c r="FR9" s="7" t="s">
        <v>35</v>
      </c>
      <c r="FS9" s="8" t="s">
        <v>37</v>
      </c>
      <c r="FT9" s="22" t="s">
        <v>126</v>
      </c>
      <c r="FU9" s="22" t="s">
        <v>129</v>
      </c>
      <c r="FV9" s="22" t="s">
        <v>127</v>
      </c>
      <c r="FW9" s="22" t="s">
        <v>37</v>
      </c>
    </row>
    <row r="10" spans="1:179" ht="14.25" customHeight="1">
      <c r="A10" s="39" t="s">
        <v>3</v>
      </c>
      <c r="B10" s="19">
        <f>'Приложение 2'!AT10</f>
        <v>45</v>
      </c>
      <c r="C10" s="13">
        <v>15</v>
      </c>
      <c r="D10" s="16">
        <f>B10/100*C10</f>
        <v>6.75</v>
      </c>
      <c r="E10" s="12">
        <v>0</v>
      </c>
      <c r="F10" s="13">
        <v>15</v>
      </c>
      <c r="G10" s="14">
        <v>0</v>
      </c>
      <c r="H10" s="12">
        <v>0</v>
      </c>
      <c r="I10" s="12">
        <v>1876.1</v>
      </c>
      <c r="J10" s="15">
        <f aca="true" t="shared" si="0" ref="J10:J25">H10/I10*100</f>
        <v>0</v>
      </c>
      <c r="K10" s="13">
        <v>30</v>
      </c>
      <c r="L10" s="16">
        <f aca="true" t="shared" si="1" ref="L10:L25">J10*K10/100</f>
        <v>0</v>
      </c>
      <c r="M10" s="12">
        <v>0</v>
      </c>
      <c r="N10" s="12">
        <v>1876.1</v>
      </c>
      <c r="O10" s="15">
        <f aca="true" t="shared" si="2" ref="O10:O25">M10/N10*100</f>
        <v>0</v>
      </c>
      <c r="P10" s="13">
        <v>25</v>
      </c>
      <c r="Q10" s="16">
        <f aca="true" t="shared" si="3" ref="Q10:Q25">O10*P10/100</f>
        <v>0</v>
      </c>
      <c r="R10" s="12">
        <v>0</v>
      </c>
      <c r="S10" s="15">
        <f>1-(R10/100)</f>
        <v>1</v>
      </c>
      <c r="T10" s="13">
        <v>8</v>
      </c>
      <c r="U10" s="16">
        <f aca="true" t="shared" si="4" ref="U10:U25">S10*T10</f>
        <v>8</v>
      </c>
      <c r="V10" s="12">
        <v>0</v>
      </c>
      <c r="W10" s="12">
        <v>2010.5</v>
      </c>
      <c r="X10" s="15">
        <f aca="true" t="shared" si="5" ref="X10:X25">V10/W10*100</f>
        <v>0</v>
      </c>
      <c r="Y10" s="13">
        <v>7</v>
      </c>
      <c r="Z10" s="17">
        <f aca="true" t="shared" si="6" ref="Z10:Z25">(1-X10/100)^7.24</f>
        <v>1</v>
      </c>
      <c r="AA10" s="16">
        <f aca="true" t="shared" si="7" ref="AA10:AA25">Y10*Z10</f>
        <v>7</v>
      </c>
      <c r="AB10" s="23">
        <f aca="true" t="shared" si="8" ref="AB10:AB25">D10+G10+L10+Q10+U10+AA10</f>
        <v>21.75</v>
      </c>
      <c r="AC10" s="23">
        <v>100</v>
      </c>
      <c r="AD10" s="23">
        <v>10</v>
      </c>
      <c r="AE10" s="23">
        <f aca="true" t="shared" si="9" ref="AE10:AE25">AB10/AC10*AD10</f>
        <v>2.175</v>
      </c>
      <c r="AF10" s="12">
        <v>2010.5</v>
      </c>
      <c r="AG10" s="12">
        <v>1876.1</v>
      </c>
      <c r="AH10" s="15">
        <f aca="true" t="shared" si="10" ref="AH10:AH25">100*(AF10-AG10)/AF10</f>
        <v>6.684904252673469</v>
      </c>
      <c r="AI10" s="13">
        <v>5</v>
      </c>
      <c r="AJ10" s="17">
        <f>(1-AH10/100)^7.24*100</f>
        <v>60.597094269936655</v>
      </c>
      <c r="AK10" s="16">
        <f>(AI10*AJ10)/100</f>
        <v>3.029854713496833</v>
      </c>
      <c r="AL10" s="12">
        <v>556.2</v>
      </c>
      <c r="AM10" s="12">
        <v>440</v>
      </c>
      <c r="AN10" s="15">
        <f aca="true" t="shared" si="11" ref="AN10:AN25">(AL10-AM10)*100/AM10</f>
        <v>26.409090909090917</v>
      </c>
      <c r="AO10" s="15">
        <v>1</v>
      </c>
      <c r="AP10" s="13">
        <v>25</v>
      </c>
      <c r="AQ10" s="16">
        <f>AO10*AP10</f>
        <v>25</v>
      </c>
      <c r="AR10" s="12"/>
      <c r="AS10" s="12"/>
      <c r="AT10" s="12"/>
      <c r="AU10" s="13">
        <v>15</v>
      </c>
      <c r="AV10" s="14">
        <v>15</v>
      </c>
      <c r="AW10" s="30">
        <v>0</v>
      </c>
      <c r="AX10" s="12">
        <v>1876.1</v>
      </c>
      <c r="AY10" s="15">
        <f aca="true" t="shared" si="12" ref="AY10:AY25">100*AW10/AX10</f>
        <v>0</v>
      </c>
      <c r="AZ10" s="15">
        <f aca="true" t="shared" si="13" ref="AZ10:AZ25">(1-AY10/100)^148.4</f>
        <v>1</v>
      </c>
      <c r="BA10" s="13">
        <v>10</v>
      </c>
      <c r="BB10" s="14">
        <f aca="true" t="shared" si="14" ref="BB10:BB25">AZ10*BA10</f>
        <v>10</v>
      </c>
      <c r="BC10" s="12"/>
      <c r="BD10" s="12"/>
      <c r="BE10" s="12"/>
      <c r="BF10" s="13">
        <v>10</v>
      </c>
      <c r="BG10" s="14">
        <v>10</v>
      </c>
      <c r="BH10" s="12">
        <v>0</v>
      </c>
      <c r="BI10" s="13">
        <v>30</v>
      </c>
      <c r="BJ10" s="14">
        <v>0</v>
      </c>
      <c r="BK10" s="12">
        <v>1</v>
      </c>
      <c r="BL10" s="13">
        <v>5</v>
      </c>
      <c r="BM10" s="14">
        <v>5</v>
      </c>
      <c r="BN10" s="23">
        <f aca="true" t="shared" si="15" ref="BN10:BN25">AK10+AQ10+AV10+BB10+BG10+BJ10+BM10</f>
        <v>68.02985471349683</v>
      </c>
      <c r="BO10" s="23">
        <v>100</v>
      </c>
      <c r="BP10" s="23">
        <v>25</v>
      </c>
      <c r="BQ10" s="23">
        <f aca="true" t="shared" si="16" ref="BQ10:BQ25">BN10/BO10*BP10</f>
        <v>17.007463678374208</v>
      </c>
      <c r="BR10" s="30">
        <v>0</v>
      </c>
      <c r="BS10" s="30">
        <v>0</v>
      </c>
      <c r="BT10" s="15" t="e">
        <f aca="true" t="shared" si="17" ref="BT10:BT25">100*(BR10-BS10)/BR10</f>
        <v>#DIV/0!</v>
      </c>
      <c r="BU10" s="15" t="e">
        <f>(1-BT10/100)^4.6</f>
        <v>#DIV/0!</v>
      </c>
      <c r="BV10" s="13">
        <v>40</v>
      </c>
      <c r="BW10" s="14">
        <v>0</v>
      </c>
      <c r="BX10" s="30">
        <v>0</v>
      </c>
      <c r="BY10" s="30">
        <v>0</v>
      </c>
      <c r="BZ10" s="15" t="e">
        <f aca="true" t="shared" si="18" ref="BZ10:BZ25">100*BX10/BY10</f>
        <v>#DIV/0!</v>
      </c>
      <c r="CA10" s="13">
        <v>15</v>
      </c>
      <c r="CB10" s="17" t="e">
        <f aca="true" t="shared" si="19" ref="CB10:CB25">(1-BZ10/100)^4.77</f>
        <v>#DIV/0!</v>
      </c>
      <c r="CC10" s="16">
        <v>0</v>
      </c>
      <c r="CD10" s="12">
        <v>0</v>
      </c>
      <c r="CE10" s="13">
        <v>40</v>
      </c>
      <c r="CF10" s="14">
        <v>0</v>
      </c>
      <c r="CG10" s="12">
        <v>1</v>
      </c>
      <c r="CH10" s="13">
        <v>5</v>
      </c>
      <c r="CI10" s="14">
        <v>5</v>
      </c>
      <c r="CJ10" s="23">
        <f aca="true" t="shared" si="20" ref="CJ10:CJ25">BW10+CC10+CF10+CI10</f>
        <v>5</v>
      </c>
      <c r="CK10" s="23">
        <v>100</v>
      </c>
      <c r="CL10" s="23">
        <v>25</v>
      </c>
      <c r="CM10" s="23">
        <f aca="true" t="shared" si="21" ref="CM10:CM25">CJ10/CK10*CL10</f>
        <v>1.25</v>
      </c>
      <c r="CN10" s="12">
        <v>0</v>
      </c>
      <c r="CO10" s="13">
        <v>40</v>
      </c>
      <c r="CP10" s="14">
        <v>0</v>
      </c>
      <c r="CQ10" s="12">
        <v>1</v>
      </c>
      <c r="CR10" s="13">
        <v>5</v>
      </c>
      <c r="CS10" s="14">
        <v>5</v>
      </c>
      <c r="CT10" s="30">
        <v>0</v>
      </c>
      <c r="CU10" s="13">
        <v>40</v>
      </c>
      <c r="CV10" s="14">
        <v>0</v>
      </c>
      <c r="CW10" s="30">
        <v>1</v>
      </c>
      <c r="CX10" s="13">
        <v>15</v>
      </c>
      <c r="CY10" s="14">
        <v>15</v>
      </c>
      <c r="CZ10" s="23">
        <f aca="true" t="shared" si="22" ref="CZ10:CZ25">CP10+CS10+CV10+CY10</f>
        <v>20</v>
      </c>
      <c r="DA10" s="23">
        <v>100</v>
      </c>
      <c r="DB10" s="23">
        <v>25</v>
      </c>
      <c r="DC10" s="23">
        <f aca="true" t="shared" si="23" ref="DC10:DC25">CZ10/DA10*DB10</f>
        <v>5</v>
      </c>
      <c r="DD10" s="30">
        <v>1</v>
      </c>
      <c r="DE10" s="13">
        <v>10</v>
      </c>
      <c r="DF10" s="14">
        <v>10</v>
      </c>
      <c r="DG10" s="30"/>
      <c r="DH10" s="30"/>
      <c r="DI10" s="15" t="e">
        <f aca="true" t="shared" si="24" ref="DI10:DI25">100*(DG10-DH10)/DG10</f>
        <v>#DIV/0!</v>
      </c>
      <c r="DJ10" s="13">
        <v>15</v>
      </c>
      <c r="DK10" s="14">
        <v>15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5" t="e">
        <f aca="true" t="shared" si="25" ref="DT10:DT24">100*DL10/(DM10+DN10+DO10+DP10+DQ10+DR10+DS10)</f>
        <v>#DIV/0!</v>
      </c>
      <c r="DU10" s="17" t="e">
        <f aca="true" t="shared" si="26" ref="DU10:DU24">(1-DT10/100)^584.5</f>
        <v>#DIV/0!</v>
      </c>
      <c r="DV10" s="13">
        <v>15</v>
      </c>
      <c r="DW10" s="16">
        <v>15</v>
      </c>
      <c r="DX10" s="12">
        <v>0</v>
      </c>
      <c r="DY10" s="13">
        <v>30</v>
      </c>
      <c r="DZ10" s="14">
        <v>0</v>
      </c>
      <c r="EA10" s="12">
        <v>0</v>
      </c>
      <c r="EB10" s="13">
        <v>30</v>
      </c>
      <c r="EC10" s="14">
        <v>30</v>
      </c>
      <c r="ED10" s="23">
        <f aca="true" t="shared" si="27" ref="ED10:ED25">DF10+DK10+DW10+DZ10+EC10</f>
        <v>70</v>
      </c>
      <c r="EE10" s="23">
        <v>100</v>
      </c>
      <c r="EF10" s="23">
        <v>5</v>
      </c>
      <c r="EG10" s="23">
        <f aca="true" t="shared" si="28" ref="EG10:EG25">ED10/EE10*EF10</f>
        <v>3.5</v>
      </c>
      <c r="EH10" s="12">
        <v>0</v>
      </c>
      <c r="EI10" s="12">
        <v>0</v>
      </c>
      <c r="EJ10" s="15" t="e">
        <f aca="true" t="shared" si="29" ref="EJ10:EJ25">100*EH10/EI10</f>
        <v>#DIV/0!</v>
      </c>
      <c r="EK10" s="15"/>
      <c r="EL10" s="13">
        <v>50</v>
      </c>
      <c r="EM10" s="14">
        <v>50</v>
      </c>
      <c r="EN10" s="12">
        <v>0</v>
      </c>
      <c r="EO10" s="12">
        <v>0</v>
      </c>
      <c r="EP10" s="15" t="e">
        <f aca="true" t="shared" si="30" ref="EP10:EP25">100*EN10/EO10</f>
        <v>#DIV/0!</v>
      </c>
      <c r="EQ10" s="15"/>
      <c r="ER10" s="13">
        <v>50</v>
      </c>
      <c r="ES10" s="14">
        <v>50</v>
      </c>
      <c r="ET10" s="23">
        <f aca="true" t="shared" si="31" ref="ET10:ET25">EM10+ES10</f>
        <v>100</v>
      </c>
      <c r="EU10" s="23">
        <v>100</v>
      </c>
      <c r="EV10" s="23">
        <v>5</v>
      </c>
      <c r="EW10" s="23">
        <f aca="true" t="shared" si="32" ref="EW10:EW25">ET10/EU10*EV10</f>
        <v>5</v>
      </c>
      <c r="EX10" s="12">
        <v>0</v>
      </c>
      <c r="EY10" s="12">
        <v>0</v>
      </c>
      <c r="EZ10" s="12">
        <v>0</v>
      </c>
      <c r="FA10" s="15" t="e">
        <f aca="true" t="shared" si="33" ref="FA10:FA25">100*(1.3*EX10+EY10)/EZ10</f>
        <v>#DIV/0!</v>
      </c>
      <c r="FB10" s="13">
        <v>25</v>
      </c>
      <c r="FC10" s="27" t="e">
        <f aca="true" t="shared" si="34" ref="FC10:FC15">(FA10-100)/20</f>
        <v>#DIV/0!</v>
      </c>
      <c r="FD10" s="16" t="e">
        <f>FC10*FB10</f>
        <v>#DIV/0!</v>
      </c>
      <c r="FE10" s="12"/>
      <c r="FF10" s="12"/>
      <c r="FG10" s="15" t="e">
        <f aca="true" t="shared" si="35" ref="FG10:FG15">100*FE10/FF10</f>
        <v>#DIV/0!</v>
      </c>
      <c r="FH10" s="13">
        <v>25</v>
      </c>
      <c r="FI10" s="14">
        <v>0</v>
      </c>
      <c r="FJ10" s="12"/>
      <c r="FK10" s="12"/>
      <c r="FL10" s="12" t="e">
        <f aca="true" t="shared" si="36" ref="FL10:FL25">100*FJ10/FK10</f>
        <v>#DIV/0!</v>
      </c>
      <c r="FM10" s="13">
        <v>25</v>
      </c>
      <c r="FN10" s="14">
        <v>0</v>
      </c>
      <c r="FO10" s="12"/>
      <c r="FP10" s="12"/>
      <c r="FQ10" s="15" t="e">
        <f aca="true" t="shared" si="37" ref="FQ10:FQ25">100*FO10/FP10</f>
        <v>#DIV/0!</v>
      </c>
      <c r="FR10" s="13">
        <v>25</v>
      </c>
      <c r="FS10" s="14">
        <v>0</v>
      </c>
      <c r="FT10" s="23" t="e">
        <f aca="true" t="shared" si="38" ref="FT10:FT25">FD10+FI10+FN10+FS10</f>
        <v>#DIV/0!</v>
      </c>
      <c r="FU10" s="23">
        <v>100</v>
      </c>
      <c r="FV10" s="23">
        <v>5</v>
      </c>
      <c r="FW10" s="23" t="e">
        <f aca="true" t="shared" si="39" ref="FW10:FW25">FT10/FU10*FV10</f>
        <v>#DIV/0!</v>
      </c>
    </row>
    <row r="11" spans="1:179" ht="25.5" customHeight="1">
      <c r="A11" s="40" t="s">
        <v>4</v>
      </c>
      <c r="B11" s="26">
        <f>'Приложение 2'!AT11</f>
        <v>50</v>
      </c>
      <c r="C11" s="13">
        <v>15</v>
      </c>
      <c r="D11" s="16">
        <f>B11/100*C11</f>
        <v>7.5</v>
      </c>
      <c r="E11" s="12">
        <v>0</v>
      </c>
      <c r="F11" s="13">
        <v>15</v>
      </c>
      <c r="G11" s="16">
        <f>E11*F11</f>
        <v>0</v>
      </c>
      <c r="H11" s="12">
        <v>10627.9</v>
      </c>
      <c r="I11" s="12">
        <v>10815.7</v>
      </c>
      <c r="J11" s="15">
        <f t="shared" si="0"/>
        <v>98.2636352709487</v>
      </c>
      <c r="K11" s="13">
        <v>30</v>
      </c>
      <c r="L11" s="16">
        <f t="shared" si="1"/>
        <v>29.47909058128461</v>
      </c>
      <c r="M11" s="12">
        <v>9496.2</v>
      </c>
      <c r="N11" s="12">
        <v>10815.7</v>
      </c>
      <c r="O11" s="15">
        <f t="shared" si="2"/>
        <v>87.80014238560611</v>
      </c>
      <c r="P11" s="13">
        <v>25</v>
      </c>
      <c r="Q11" s="16">
        <f t="shared" si="3"/>
        <v>21.950035596401527</v>
      </c>
      <c r="R11" s="12">
        <v>9</v>
      </c>
      <c r="S11" s="15">
        <v>0</v>
      </c>
      <c r="T11" s="13">
        <v>8</v>
      </c>
      <c r="U11" s="16">
        <f t="shared" si="4"/>
        <v>0</v>
      </c>
      <c r="V11" s="12">
        <v>0</v>
      </c>
      <c r="W11" s="12">
        <v>10894.6</v>
      </c>
      <c r="X11" s="15">
        <f t="shared" si="5"/>
        <v>0</v>
      </c>
      <c r="Y11" s="13">
        <v>7</v>
      </c>
      <c r="Z11" s="17">
        <f t="shared" si="6"/>
        <v>1</v>
      </c>
      <c r="AA11" s="16">
        <f t="shared" si="7"/>
        <v>7</v>
      </c>
      <c r="AB11" s="23">
        <f t="shared" si="8"/>
        <v>65.92912617768613</v>
      </c>
      <c r="AC11" s="23">
        <v>100</v>
      </c>
      <c r="AD11" s="23">
        <v>10</v>
      </c>
      <c r="AE11" s="23">
        <f t="shared" si="9"/>
        <v>6.592912617768612</v>
      </c>
      <c r="AF11" s="12">
        <v>10894.6</v>
      </c>
      <c r="AG11" s="12">
        <v>10815.7</v>
      </c>
      <c r="AH11" s="15">
        <f t="shared" si="10"/>
        <v>0.7242119949332664</v>
      </c>
      <c r="AI11" s="13">
        <v>5</v>
      </c>
      <c r="AJ11" s="17">
        <f>(1-AH11/100)^7.24*100</f>
        <v>94.8736923760284</v>
      </c>
      <c r="AK11" s="16">
        <f>(AI11*AJ11)/100</f>
        <v>4.743684618801421</v>
      </c>
      <c r="AL11" s="12">
        <v>3245.9</v>
      </c>
      <c r="AM11" s="12">
        <v>2523.2</v>
      </c>
      <c r="AN11" s="15">
        <f t="shared" si="11"/>
        <v>28.64220038046926</v>
      </c>
      <c r="AO11" s="15">
        <v>1</v>
      </c>
      <c r="AP11" s="13">
        <v>25</v>
      </c>
      <c r="AQ11" s="16">
        <f>AO11*AP11</f>
        <v>25</v>
      </c>
      <c r="AR11" s="12"/>
      <c r="AS11" s="12"/>
      <c r="AT11" s="12"/>
      <c r="AU11" s="13">
        <v>15</v>
      </c>
      <c r="AV11" s="14">
        <v>15</v>
      </c>
      <c r="AW11" s="30">
        <v>3.2</v>
      </c>
      <c r="AX11" s="12">
        <v>10815.7</v>
      </c>
      <c r="AY11" s="15">
        <f t="shared" si="12"/>
        <v>0.029586619451353123</v>
      </c>
      <c r="AZ11" s="15">
        <f t="shared" si="13"/>
        <v>0.9570371780198574</v>
      </c>
      <c r="BA11" s="13">
        <v>10</v>
      </c>
      <c r="BB11" s="16">
        <f t="shared" si="14"/>
        <v>9.570371780198574</v>
      </c>
      <c r="BC11" s="12"/>
      <c r="BD11" s="12"/>
      <c r="BE11" s="12"/>
      <c r="BF11" s="13">
        <v>10</v>
      </c>
      <c r="BG11" s="14">
        <v>10</v>
      </c>
      <c r="BH11" s="12">
        <v>0</v>
      </c>
      <c r="BI11" s="13">
        <v>30</v>
      </c>
      <c r="BJ11" s="14">
        <v>0</v>
      </c>
      <c r="BK11" s="12">
        <v>1</v>
      </c>
      <c r="BL11" s="13">
        <v>5</v>
      </c>
      <c r="BM11" s="14">
        <v>5</v>
      </c>
      <c r="BN11" s="23">
        <f t="shared" si="15"/>
        <v>69.314056399</v>
      </c>
      <c r="BO11" s="23">
        <v>100</v>
      </c>
      <c r="BP11" s="23">
        <v>25</v>
      </c>
      <c r="BQ11" s="23">
        <f t="shared" si="16"/>
        <v>17.32851409975</v>
      </c>
      <c r="BR11" s="30">
        <v>1137.9</v>
      </c>
      <c r="BS11" s="30">
        <v>1174.3</v>
      </c>
      <c r="BT11" s="15">
        <f>100*(BS11-BR11)/BR11</f>
        <v>3.198875120836617</v>
      </c>
      <c r="BU11" s="15">
        <v>1</v>
      </c>
      <c r="BV11" s="13">
        <v>40</v>
      </c>
      <c r="BW11" s="16">
        <f>BU11*BV11</f>
        <v>40</v>
      </c>
      <c r="BX11" s="30">
        <v>0</v>
      </c>
      <c r="BY11" s="30">
        <v>1174.3</v>
      </c>
      <c r="BZ11" s="15">
        <f t="shared" si="18"/>
        <v>0</v>
      </c>
      <c r="CA11" s="13">
        <v>15</v>
      </c>
      <c r="CB11" s="17">
        <f t="shared" si="19"/>
        <v>1</v>
      </c>
      <c r="CC11" s="16">
        <f aca="true" t="shared" si="40" ref="CC11:CC19">CA11*CB11</f>
        <v>15</v>
      </c>
      <c r="CD11" s="12">
        <v>0</v>
      </c>
      <c r="CE11" s="13">
        <v>40</v>
      </c>
      <c r="CF11" s="14">
        <v>0</v>
      </c>
      <c r="CG11" s="12">
        <v>1</v>
      </c>
      <c r="CH11" s="13">
        <v>5</v>
      </c>
      <c r="CI11" s="14">
        <v>5</v>
      </c>
      <c r="CJ11" s="23">
        <f t="shared" si="20"/>
        <v>60</v>
      </c>
      <c r="CK11" s="23">
        <v>100</v>
      </c>
      <c r="CL11" s="23">
        <v>25</v>
      </c>
      <c r="CM11" s="23">
        <f t="shared" si="21"/>
        <v>15</v>
      </c>
      <c r="CN11" s="12">
        <v>0</v>
      </c>
      <c r="CO11" s="13">
        <v>40</v>
      </c>
      <c r="CP11" s="14">
        <v>0</v>
      </c>
      <c r="CQ11" s="12">
        <v>0</v>
      </c>
      <c r="CR11" s="13">
        <v>5</v>
      </c>
      <c r="CS11" s="14">
        <v>5</v>
      </c>
      <c r="CT11" s="30">
        <v>0</v>
      </c>
      <c r="CU11" s="13">
        <v>40</v>
      </c>
      <c r="CV11" s="14">
        <v>0</v>
      </c>
      <c r="CW11" s="30">
        <v>1</v>
      </c>
      <c r="CX11" s="13">
        <v>15</v>
      </c>
      <c r="CY11" s="14">
        <v>15</v>
      </c>
      <c r="CZ11" s="23">
        <f t="shared" si="22"/>
        <v>20</v>
      </c>
      <c r="DA11" s="23">
        <v>100</v>
      </c>
      <c r="DB11" s="23">
        <v>25</v>
      </c>
      <c r="DC11" s="23">
        <f t="shared" si="23"/>
        <v>5</v>
      </c>
      <c r="DD11" s="30">
        <v>1</v>
      </c>
      <c r="DE11" s="13">
        <v>10</v>
      </c>
      <c r="DF11" s="14">
        <v>10</v>
      </c>
      <c r="DG11" s="30">
        <v>0</v>
      </c>
      <c r="DH11" s="30">
        <v>0</v>
      </c>
      <c r="DI11" s="15" t="e">
        <f t="shared" si="24"/>
        <v>#DIV/0!</v>
      </c>
      <c r="DJ11" s="13">
        <v>15</v>
      </c>
      <c r="DK11" s="14">
        <v>0</v>
      </c>
      <c r="DL11" s="30">
        <v>0</v>
      </c>
      <c r="DM11" s="30">
        <v>0</v>
      </c>
      <c r="DN11" s="30">
        <v>0</v>
      </c>
      <c r="DO11" s="30">
        <v>0</v>
      </c>
      <c r="DP11" s="30">
        <v>0</v>
      </c>
      <c r="DQ11" s="30">
        <v>0</v>
      </c>
      <c r="DR11" s="30">
        <v>0</v>
      </c>
      <c r="DS11" s="30">
        <v>0</v>
      </c>
      <c r="DT11" s="15" t="e">
        <f t="shared" si="25"/>
        <v>#DIV/0!</v>
      </c>
      <c r="DU11" s="17" t="e">
        <f t="shared" si="26"/>
        <v>#DIV/0!</v>
      </c>
      <c r="DV11" s="13">
        <v>15</v>
      </c>
      <c r="DW11" s="16">
        <v>15</v>
      </c>
      <c r="DX11" s="12">
        <v>0</v>
      </c>
      <c r="DY11" s="13">
        <v>30</v>
      </c>
      <c r="DZ11" s="14">
        <v>0</v>
      </c>
      <c r="EA11" s="12">
        <v>0</v>
      </c>
      <c r="EB11" s="13">
        <v>30</v>
      </c>
      <c r="EC11" s="14">
        <v>30</v>
      </c>
      <c r="ED11" s="23">
        <f t="shared" si="27"/>
        <v>55</v>
      </c>
      <c r="EE11" s="23">
        <v>100</v>
      </c>
      <c r="EF11" s="23">
        <v>5</v>
      </c>
      <c r="EG11" s="23">
        <f t="shared" si="28"/>
        <v>2.75</v>
      </c>
      <c r="EH11" s="30">
        <v>0</v>
      </c>
      <c r="EI11" s="30">
        <v>0</v>
      </c>
      <c r="EJ11" s="15" t="e">
        <f t="shared" si="29"/>
        <v>#DIV/0!</v>
      </c>
      <c r="EK11" s="15"/>
      <c r="EL11" s="13">
        <v>50</v>
      </c>
      <c r="EM11" s="14">
        <v>0</v>
      </c>
      <c r="EN11" s="30">
        <v>0</v>
      </c>
      <c r="EO11" s="30">
        <v>0</v>
      </c>
      <c r="EP11" s="15" t="e">
        <f t="shared" si="30"/>
        <v>#DIV/0!</v>
      </c>
      <c r="EQ11" s="15"/>
      <c r="ER11" s="13">
        <v>50</v>
      </c>
      <c r="ES11" s="14">
        <v>0</v>
      </c>
      <c r="ET11" s="23">
        <f t="shared" si="31"/>
        <v>0</v>
      </c>
      <c r="EU11" s="23">
        <v>100</v>
      </c>
      <c r="EV11" s="23">
        <v>5</v>
      </c>
      <c r="EW11" s="23">
        <f t="shared" si="32"/>
        <v>0</v>
      </c>
      <c r="EX11" s="12"/>
      <c r="EY11" s="12"/>
      <c r="EZ11" s="12">
        <v>2</v>
      </c>
      <c r="FA11" s="15">
        <f t="shared" si="33"/>
        <v>0</v>
      </c>
      <c r="FB11" s="13">
        <v>25</v>
      </c>
      <c r="FC11" s="27">
        <f t="shared" si="34"/>
        <v>-5</v>
      </c>
      <c r="FD11" s="16">
        <v>0</v>
      </c>
      <c r="FE11" s="12"/>
      <c r="FF11" s="12">
        <v>2</v>
      </c>
      <c r="FG11" s="15">
        <f t="shared" si="35"/>
        <v>0</v>
      </c>
      <c r="FH11" s="13">
        <v>25</v>
      </c>
      <c r="FI11" s="14">
        <v>0</v>
      </c>
      <c r="FJ11" s="12">
        <v>2</v>
      </c>
      <c r="FK11" s="12">
        <v>2</v>
      </c>
      <c r="FL11" s="12">
        <f t="shared" si="36"/>
        <v>100</v>
      </c>
      <c r="FM11" s="13">
        <v>25</v>
      </c>
      <c r="FN11" s="14">
        <v>25</v>
      </c>
      <c r="FO11" s="12"/>
      <c r="FP11" s="12">
        <v>2</v>
      </c>
      <c r="FQ11" s="15">
        <f t="shared" si="37"/>
        <v>0</v>
      </c>
      <c r="FR11" s="13">
        <v>25</v>
      </c>
      <c r="FS11" s="14">
        <v>0</v>
      </c>
      <c r="FT11" s="23">
        <f t="shared" si="38"/>
        <v>25</v>
      </c>
      <c r="FU11" s="23">
        <v>100</v>
      </c>
      <c r="FV11" s="23">
        <v>5</v>
      </c>
      <c r="FW11" s="23">
        <f t="shared" si="39"/>
        <v>1.25</v>
      </c>
    </row>
    <row r="12" spans="1:179" ht="38.25" customHeight="1">
      <c r="A12" s="1" t="s">
        <v>5</v>
      </c>
      <c r="B12" s="19">
        <f>'Приложение 2'!AT12</f>
        <v>80</v>
      </c>
      <c r="C12" s="13">
        <v>15</v>
      </c>
      <c r="D12" s="16">
        <f aca="true" t="shared" si="41" ref="D12:D25">B12/100*C12</f>
        <v>12</v>
      </c>
      <c r="E12" s="12">
        <v>0</v>
      </c>
      <c r="F12" s="13">
        <v>15</v>
      </c>
      <c r="G12" s="14">
        <v>0</v>
      </c>
      <c r="H12" s="12">
        <v>6964.7</v>
      </c>
      <c r="I12" s="12">
        <v>6964.7</v>
      </c>
      <c r="J12" s="15">
        <f t="shared" si="0"/>
        <v>100</v>
      </c>
      <c r="K12" s="13">
        <v>30</v>
      </c>
      <c r="L12" s="16">
        <f t="shared" si="1"/>
        <v>30</v>
      </c>
      <c r="M12" s="12">
        <v>6367.2</v>
      </c>
      <c r="N12" s="12">
        <v>6964.7</v>
      </c>
      <c r="O12" s="15">
        <f t="shared" si="2"/>
        <v>91.42102315964794</v>
      </c>
      <c r="P12" s="13">
        <v>25</v>
      </c>
      <c r="Q12" s="16">
        <f t="shared" si="3"/>
        <v>22.855255789911986</v>
      </c>
      <c r="R12" s="12">
        <v>7</v>
      </c>
      <c r="S12" s="15">
        <v>0</v>
      </c>
      <c r="T12" s="13">
        <v>8</v>
      </c>
      <c r="U12" s="16">
        <f t="shared" si="4"/>
        <v>0</v>
      </c>
      <c r="V12" s="12">
        <v>0</v>
      </c>
      <c r="W12" s="12">
        <v>6980.4</v>
      </c>
      <c r="X12" s="15">
        <f t="shared" si="5"/>
        <v>0</v>
      </c>
      <c r="Y12" s="13">
        <v>7</v>
      </c>
      <c r="Z12" s="17">
        <f t="shared" si="6"/>
        <v>1</v>
      </c>
      <c r="AA12" s="16">
        <f t="shared" si="7"/>
        <v>7</v>
      </c>
      <c r="AB12" s="23">
        <f t="shared" si="8"/>
        <v>71.85525578991198</v>
      </c>
      <c r="AC12" s="23">
        <v>100</v>
      </c>
      <c r="AD12" s="23">
        <v>10</v>
      </c>
      <c r="AE12" s="23">
        <f t="shared" si="9"/>
        <v>7.185525578991197</v>
      </c>
      <c r="AF12" s="12">
        <v>6980.4</v>
      </c>
      <c r="AG12" s="12">
        <v>6964.7</v>
      </c>
      <c r="AH12" s="15">
        <f t="shared" si="10"/>
        <v>0.22491547762305625</v>
      </c>
      <c r="AI12" s="13">
        <v>5</v>
      </c>
      <c r="AJ12" s="17">
        <f>(1-AH12/100)^7.24*100</f>
        <v>98.38299414762591</v>
      </c>
      <c r="AK12" s="16">
        <f>(AI12*AJ12)/100</f>
        <v>4.919149707381296</v>
      </c>
      <c r="AL12" s="12">
        <v>2648.3</v>
      </c>
      <c r="AM12" s="12">
        <v>1438.8</v>
      </c>
      <c r="AN12" s="15">
        <f t="shared" si="11"/>
        <v>84.06310814567698</v>
      </c>
      <c r="AO12" s="15">
        <f>1-((AN12-50)/100)</f>
        <v>0.6593689185432302</v>
      </c>
      <c r="AP12" s="13">
        <v>25</v>
      </c>
      <c r="AQ12" s="16">
        <f>AO12*AP12</f>
        <v>16.484222963580756</v>
      </c>
      <c r="AR12" s="12"/>
      <c r="AS12" s="12"/>
      <c r="AT12" s="12"/>
      <c r="AU12" s="13">
        <v>15</v>
      </c>
      <c r="AV12" s="14">
        <v>15</v>
      </c>
      <c r="AW12" s="12">
        <v>0.6</v>
      </c>
      <c r="AX12" s="12">
        <v>6964.7</v>
      </c>
      <c r="AY12" s="15">
        <f t="shared" si="12"/>
        <v>0.008614872140939308</v>
      </c>
      <c r="AZ12" s="15">
        <f t="shared" si="13"/>
        <v>0.9872963602196771</v>
      </c>
      <c r="BA12" s="13">
        <v>10</v>
      </c>
      <c r="BB12" s="16">
        <f t="shared" si="14"/>
        <v>9.872963602196771</v>
      </c>
      <c r="BC12" s="12"/>
      <c r="BD12" s="12"/>
      <c r="BE12" s="12"/>
      <c r="BF12" s="13">
        <v>10</v>
      </c>
      <c r="BG12" s="14">
        <v>10</v>
      </c>
      <c r="BH12" s="12">
        <v>1</v>
      </c>
      <c r="BI12" s="13">
        <v>30</v>
      </c>
      <c r="BJ12" s="14">
        <v>30</v>
      </c>
      <c r="BK12" s="12">
        <v>1</v>
      </c>
      <c r="BL12" s="13">
        <v>5</v>
      </c>
      <c r="BM12" s="14">
        <v>5</v>
      </c>
      <c r="BN12" s="23">
        <f t="shared" si="15"/>
        <v>91.27633627315882</v>
      </c>
      <c r="BO12" s="23">
        <v>100</v>
      </c>
      <c r="BP12" s="23">
        <v>25</v>
      </c>
      <c r="BQ12" s="23">
        <f t="shared" si="16"/>
        <v>22.819084068289705</v>
      </c>
      <c r="BR12" s="12">
        <v>1133.5</v>
      </c>
      <c r="BS12" s="12">
        <v>1128.1</v>
      </c>
      <c r="BT12" s="15">
        <f t="shared" si="17"/>
        <v>0.4764005293339295</v>
      </c>
      <c r="BU12" s="15">
        <f aca="true" t="shared" si="42" ref="BU12:BU25">(1-BT12/100)^4.6</f>
        <v>0.9782727220206288</v>
      </c>
      <c r="BV12" s="13">
        <v>40</v>
      </c>
      <c r="BW12" s="14">
        <v>40</v>
      </c>
      <c r="BX12" s="12">
        <v>0</v>
      </c>
      <c r="BY12" s="12">
        <v>1128.1</v>
      </c>
      <c r="BZ12" s="15">
        <f t="shared" si="18"/>
        <v>0</v>
      </c>
      <c r="CA12" s="13">
        <v>15</v>
      </c>
      <c r="CB12" s="17">
        <f t="shared" si="19"/>
        <v>1</v>
      </c>
      <c r="CC12" s="16">
        <f t="shared" si="40"/>
        <v>15</v>
      </c>
      <c r="CD12" s="12">
        <v>1</v>
      </c>
      <c r="CE12" s="13">
        <v>40</v>
      </c>
      <c r="CF12" s="14">
        <v>40</v>
      </c>
      <c r="CG12" s="12">
        <v>0</v>
      </c>
      <c r="CH12" s="13">
        <v>5</v>
      </c>
      <c r="CI12" s="14">
        <v>0</v>
      </c>
      <c r="CJ12" s="23">
        <f t="shared" si="20"/>
        <v>95</v>
      </c>
      <c r="CK12" s="23">
        <v>100</v>
      </c>
      <c r="CL12" s="23">
        <v>25</v>
      </c>
      <c r="CM12" s="23">
        <f t="shared" si="21"/>
        <v>23.75</v>
      </c>
      <c r="CN12" s="12">
        <v>0</v>
      </c>
      <c r="CO12" s="13">
        <v>40</v>
      </c>
      <c r="CP12" s="14">
        <v>0</v>
      </c>
      <c r="CQ12" s="12">
        <v>0</v>
      </c>
      <c r="CR12" s="13">
        <v>5</v>
      </c>
      <c r="CS12" s="14">
        <v>0</v>
      </c>
      <c r="CT12" s="30">
        <v>1</v>
      </c>
      <c r="CU12" s="13">
        <v>40</v>
      </c>
      <c r="CV12" s="14">
        <v>40</v>
      </c>
      <c r="CW12" s="12">
        <v>1</v>
      </c>
      <c r="CX12" s="13">
        <v>15</v>
      </c>
      <c r="CY12" s="14">
        <v>15</v>
      </c>
      <c r="CZ12" s="23">
        <f t="shared" si="22"/>
        <v>55</v>
      </c>
      <c r="DA12" s="23">
        <v>100</v>
      </c>
      <c r="DB12" s="23">
        <v>25</v>
      </c>
      <c r="DC12" s="23">
        <f t="shared" si="23"/>
        <v>13.750000000000002</v>
      </c>
      <c r="DD12" s="12">
        <v>1</v>
      </c>
      <c r="DE12" s="13">
        <v>10</v>
      </c>
      <c r="DF12" s="14">
        <v>10</v>
      </c>
      <c r="DG12" s="12">
        <v>0</v>
      </c>
      <c r="DH12" s="12">
        <v>0</v>
      </c>
      <c r="DI12" s="15" t="e">
        <f t="shared" si="24"/>
        <v>#DIV/0!</v>
      </c>
      <c r="DJ12" s="13">
        <v>15</v>
      </c>
      <c r="DK12" s="14">
        <v>15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5" t="e">
        <f t="shared" si="25"/>
        <v>#DIV/0!</v>
      </c>
      <c r="DU12" s="17" t="e">
        <f t="shared" si="26"/>
        <v>#DIV/0!</v>
      </c>
      <c r="DV12" s="13">
        <v>15</v>
      </c>
      <c r="DW12" s="16">
        <v>15</v>
      </c>
      <c r="DX12" s="12">
        <v>0</v>
      </c>
      <c r="DY12" s="13">
        <v>30</v>
      </c>
      <c r="DZ12" s="14">
        <v>0</v>
      </c>
      <c r="EA12" s="12">
        <v>0</v>
      </c>
      <c r="EB12" s="13">
        <v>30</v>
      </c>
      <c r="EC12" s="14">
        <v>30</v>
      </c>
      <c r="ED12" s="23">
        <f t="shared" si="27"/>
        <v>70</v>
      </c>
      <c r="EE12" s="23">
        <v>100</v>
      </c>
      <c r="EF12" s="23">
        <v>5</v>
      </c>
      <c r="EG12" s="23">
        <f t="shared" si="28"/>
        <v>3.5</v>
      </c>
      <c r="EH12" s="12">
        <v>0</v>
      </c>
      <c r="EI12" s="12">
        <v>0</v>
      </c>
      <c r="EJ12" s="15" t="e">
        <f t="shared" si="29"/>
        <v>#DIV/0!</v>
      </c>
      <c r="EK12" s="15"/>
      <c r="EL12" s="13">
        <v>50</v>
      </c>
      <c r="EM12" s="14">
        <v>50</v>
      </c>
      <c r="EN12" s="12">
        <v>0</v>
      </c>
      <c r="EO12" s="12">
        <v>0</v>
      </c>
      <c r="EP12" s="15" t="e">
        <f t="shared" si="30"/>
        <v>#DIV/0!</v>
      </c>
      <c r="EQ12" s="15"/>
      <c r="ER12" s="13">
        <v>50</v>
      </c>
      <c r="ES12" s="14">
        <v>50</v>
      </c>
      <c r="ET12" s="23">
        <f t="shared" si="31"/>
        <v>100</v>
      </c>
      <c r="EU12" s="23">
        <v>100</v>
      </c>
      <c r="EV12" s="23">
        <v>5</v>
      </c>
      <c r="EW12" s="23">
        <f t="shared" si="32"/>
        <v>5</v>
      </c>
      <c r="EX12" s="12">
        <v>1</v>
      </c>
      <c r="EY12" s="12">
        <v>0</v>
      </c>
      <c r="EZ12" s="12">
        <v>2</v>
      </c>
      <c r="FA12" s="15">
        <f t="shared" si="33"/>
        <v>65</v>
      </c>
      <c r="FB12" s="13">
        <v>25</v>
      </c>
      <c r="FC12" s="27">
        <v>0</v>
      </c>
      <c r="FD12" s="16">
        <f>FB12*FC12</f>
        <v>0</v>
      </c>
      <c r="FE12" s="12">
        <v>0</v>
      </c>
      <c r="FF12" s="12">
        <v>2</v>
      </c>
      <c r="FG12" s="15">
        <f t="shared" si="35"/>
        <v>0</v>
      </c>
      <c r="FH12" s="13">
        <v>25</v>
      </c>
      <c r="FI12" s="14">
        <v>0</v>
      </c>
      <c r="FJ12" s="12">
        <v>2</v>
      </c>
      <c r="FK12" s="12">
        <v>2</v>
      </c>
      <c r="FL12" s="12">
        <f t="shared" si="36"/>
        <v>100</v>
      </c>
      <c r="FM12" s="13">
        <v>25</v>
      </c>
      <c r="FN12" s="14">
        <v>25</v>
      </c>
      <c r="FO12" s="12">
        <v>0</v>
      </c>
      <c r="FP12" s="12">
        <v>2</v>
      </c>
      <c r="FQ12" s="15">
        <f t="shared" si="37"/>
        <v>0</v>
      </c>
      <c r="FR12" s="13">
        <v>25</v>
      </c>
      <c r="FS12" s="14">
        <v>0</v>
      </c>
      <c r="FT12" s="23">
        <f t="shared" si="38"/>
        <v>25</v>
      </c>
      <c r="FU12" s="23">
        <v>100</v>
      </c>
      <c r="FV12" s="23">
        <v>5</v>
      </c>
      <c r="FW12" s="23">
        <f t="shared" si="39"/>
        <v>1.25</v>
      </c>
    </row>
    <row r="13" spans="1:179" ht="39.75" customHeight="1">
      <c r="A13" s="1" t="s">
        <v>6</v>
      </c>
      <c r="B13" s="26">
        <f>'Приложение 2'!AT13</f>
        <v>50</v>
      </c>
      <c r="C13" s="13">
        <v>15</v>
      </c>
      <c r="D13" s="16">
        <f t="shared" si="41"/>
        <v>7.5</v>
      </c>
      <c r="E13" s="12">
        <v>0</v>
      </c>
      <c r="F13" s="13">
        <v>15</v>
      </c>
      <c r="G13" s="14">
        <v>0</v>
      </c>
      <c r="H13" s="12">
        <v>25558.2</v>
      </c>
      <c r="I13" s="12">
        <v>26595.6</v>
      </c>
      <c r="J13" s="15">
        <f t="shared" si="0"/>
        <v>96.09935478049</v>
      </c>
      <c r="K13" s="13">
        <v>30</v>
      </c>
      <c r="L13" s="16">
        <f t="shared" si="1"/>
        <v>28.829806434147</v>
      </c>
      <c r="M13" s="30">
        <v>24992.7</v>
      </c>
      <c r="N13" s="12">
        <v>26595.6</v>
      </c>
      <c r="O13" s="15">
        <f t="shared" si="2"/>
        <v>93.97306321346389</v>
      </c>
      <c r="P13" s="13">
        <v>25</v>
      </c>
      <c r="Q13" s="16">
        <f t="shared" si="3"/>
        <v>23.493265803365972</v>
      </c>
      <c r="R13" s="12">
        <v>10</v>
      </c>
      <c r="S13" s="15">
        <v>0</v>
      </c>
      <c r="T13" s="13">
        <v>8</v>
      </c>
      <c r="U13" s="16">
        <f t="shared" si="4"/>
        <v>0</v>
      </c>
      <c r="V13" s="12">
        <v>0</v>
      </c>
      <c r="W13" s="12">
        <v>26662.6</v>
      </c>
      <c r="X13" s="15">
        <f t="shared" si="5"/>
        <v>0</v>
      </c>
      <c r="Y13" s="13">
        <v>7</v>
      </c>
      <c r="Z13" s="17">
        <f t="shared" si="6"/>
        <v>1</v>
      </c>
      <c r="AA13" s="16">
        <f t="shared" si="7"/>
        <v>7</v>
      </c>
      <c r="AB13" s="23">
        <f t="shared" si="8"/>
        <v>66.82307223751297</v>
      </c>
      <c r="AC13" s="23">
        <v>100</v>
      </c>
      <c r="AD13" s="23">
        <v>10</v>
      </c>
      <c r="AE13" s="23">
        <f t="shared" si="9"/>
        <v>6.682307223751297</v>
      </c>
      <c r="AF13" s="12">
        <v>26662.6</v>
      </c>
      <c r="AG13" s="12">
        <v>26595.6</v>
      </c>
      <c r="AH13" s="15">
        <f t="shared" si="10"/>
        <v>0.251288321469024</v>
      </c>
      <c r="AI13" s="29">
        <v>5</v>
      </c>
      <c r="AJ13" s="17">
        <f aca="true" t="shared" si="43" ref="AJ13:AJ25">(1-AH13/100)^7.24*100</f>
        <v>98.19487399555955</v>
      </c>
      <c r="AK13" s="16">
        <f aca="true" t="shared" si="44" ref="AK13:AK25">(AI13*AJ13)/100</f>
        <v>4.9097436997779775</v>
      </c>
      <c r="AL13" s="12">
        <v>8827.2</v>
      </c>
      <c r="AM13" s="12">
        <v>5922.8</v>
      </c>
      <c r="AN13" s="15">
        <f t="shared" si="11"/>
        <v>49.03761734314852</v>
      </c>
      <c r="AO13" s="15">
        <v>1</v>
      </c>
      <c r="AP13" s="13">
        <v>25</v>
      </c>
      <c r="AQ13" s="16">
        <f aca="true" t="shared" si="45" ref="AQ13:AQ25">AO13*AP13</f>
        <v>25</v>
      </c>
      <c r="AR13" s="12"/>
      <c r="AS13" s="12"/>
      <c r="AT13" s="12"/>
      <c r="AU13" s="13">
        <v>15</v>
      </c>
      <c r="AV13" s="14">
        <v>15</v>
      </c>
      <c r="AW13" s="30">
        <v>9.2</v>
      </c>
      <c r="AX13" s="12">
        <v>26595.6</v>
      </c>
      <c r="AY13" s="15">
        <f t="shared" si="12"/>
        <v>0.034592188181503704</v>
      </c>
      <c r="AZ13" s="15">
        <f t="shared" si="13"/>
        <v>0.9499521270596808</v>
      </c>
      <c r="BA13" s="13">
        <v>10</v>
      </c>
      <c r="BB13" s="16">
        <f t="shared" si="14"/>
        <v>9.499521270596809</v>
      </c>
      <c r="BC13" s="12"/>
      <c r="BD13" s="12"/>
      <c r="BE13" s="12"/>
      <c r="BF13" s="13">
        <v>10</v>
      </c>
      <c r="BG13" s="14">
        <v>10</v>
      </c>
      <c r="BH13" s="12">
        <v>1</v>
      </c>
      <c r="BI13" s="13">
        <v>30</v>
      </c>
      <c r="BJ13" s="14">
        <v>30</v>
      </c>
      <c r="BK13" s="12">
        <v>1</v>
      </c>
      <c r="BL13" s="13">
        <v>5</v>
      </c>
      <c r="BM13" s="14">
        <v>5</v>
      </c>
      <c r="BN13" s="23">
        <f t="shared" si="15"/>
        <v>99.40926497037478</v>
      </c>
      <c r="BO13" s="23">
        <v>100</v>
      </c>
      <c r="BP13" s="23">
        <v>25</v>
      </c>
      <c r="BQ13" s="23">
        <f t="shared" si="16"/>
        <v>24.852316242593695</v>
      </c>
      <c r="BR13" s="30">
        <v>24655.3</v>
      </c>
      <c r="BS13" s="30">
        <v>24649.6</v>
      </c>
      <c r="BT13" s="15">
        <f t="shared" si="17"/>
        <v>0.023118761483335137</v>
      </c>
      <c r="BU13" s="15">
        <f t="shared" si="42"/>
        <v>0.9989369794301708</v>
      </c>
      <c r="BV13" s="13">
        <v>40</v>
      </c>
      <c r="BW13" s="14">
        <v>40</v>
      </c>
      <c r="BX13" s="30">
        <v>0</v>
      </c>
      <c r="BY13" s="30">
        <v>24649.6</v>
      </c>
      <c r="BZ13" s="15">
        <f t="shared" si="18"/>
        <v>0</v>
      </c>
      <c r="CA13" s="13">
        <v>15</v>
      </c>
      <c r="CB13" s="17">
        <f t="shared" si="19"/>
        <v>1</v>
      </c>
      <c r="CC13" s="16">
        <f t="shared" si="40"/>
        <v>15</v>
      </c>
      <c r="CD13" s="12">
        <v>1</v>
      </c>
      <c r="CE13" s="13">
        <v>40</v>
      </c>
      <c r="CF13" s="14">
        <v>40</v>
      </c>
      <c r="CG13" s="12">
        <v>1</v>
      </c>
      <c r="CH13" s="13">
        <v>5</v>
      </c>
      <c r="CI13" s="14">
        <v>5</v>
      </c>
      <c r="CJ13" s="23">
        <f t="shared" si="20"/>
        <v>100</v>
      </c>
      <c r="CK13" s="23">
        <v>100</v>
      </c>
      <c r="CL13" s="23">
        <v>25</v>
      </c>
      <c r="CM13" s="23">
        <f t="shared" si="21"/>
        <v>25</v>
      </c>
      <c r="CN13" s="12">
        <v>1</v>
      </c>
      <c r="CO13" s="13">
        <v>40</v>
      </c>
      <c r="CP13" s="14">
        <v>40</v>
      </c>
      <c r="CQ13" s="12">
        <v>1</v>
      </c>
      <c r="CR13" s="13">
        <v>5</v>
      </c>
      <c r="CS13" s="14">
        <v>5</v>
      </c>
      <c r="CT13" s="30">
        <v>0</v>
      </c>
      <c r="CU13" s="13">
        <v>40</v>
      </c>
      <c r="CV13" s="14">
        <v>0</v>
      </c>
      <c r="CW13" s="30">
        <v>1</v>
      </c>
      <c r="CX13" s="13">
        <v>15</v>
      </c>
      <c r="CY13" s="14">
        <v>15</v>
      </c>
      <c r="CZ13" s="23">
        <f t="shared" si="22"/>
        <v>60</v>
      </c>
      <c r="DA13" s="23">
        <v>100</v>
      </c>
      <c r="DB13" s="23">
        <v>25</v>
      </c>
      <c r="DC13" s="23">
        <f t="shared" si="23"/>
        <v>15</v>
      </c>
      <c r="DD13" s="30">
        <v>0</v>
      </c>
      <c r="DE13" s="13">
        <v>10</v>
      </c>
      <c r="DF13" s="14">
        <v>0</v>
      </c>
      <c r="DG13" s="30">
        <v>0</v>
      </c>
      <c r="DH13" s="30">
        <v>0</v>
      </c>
      <c r="DI13" s="15" t="e">
        <f t="shared" si="24"/>
        <v>#DIV/0!</v>
      </c>
      <c r="DJ13" s="13">
        <v>15</v>
      </c>
      <c r="DK13" s="14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0</v>
      </c>
      <c r="DS13" s="30">
        <v>0</v>
      </c>
      <c r="DT13" s="15" t="e">
        <f t="shared" si="25"/>
        <v>#DIV/0!</v>
      </c>
      <c r="DU13" s="17" t="e">
        <f t="shared" si="26"/>
        <v>#DIV/0!</v>
      </c>
      <c r="DV13" s="13">
        <v>15</v>
      </c>
      <c r="DW13" s="16">
        <v>0</v>
      </c>
      <c r="DX13" s="12">
        <v>0</v>
      </c>
      <c r="DY13" s="13">
        <v>30</v>
      </c>
      <c r="DZ13" s="14">
        <v>0</v>
      </c>
      <c r="EA13" s="12">
        <v>0</v>
      </c>
      <c r="EB13" s="13">
        <v>30</v>
      </c>
      <c r="EC13" s="14">
        <v>30</v>
      </c>
      <c r="ED13" s="23">
        <f t="shared" si="27"/>
        <v>30</v>
      </c>
      <c r="EE13" s="23">
        <v>100</v>
      </c>
      <c r="EF13" s="23">
        <v>5</v>
      </c>
      <c r="EG13" s="23">
        <f t="shared" si="28"/>
        <v>1.5</v>
      </c>
      <c r="EH13" s="12">
        <v>0</v>
      </c>
      <c r="EI13" s="12">
        <v>0</v>
      </c>
      <c r="EJ13" s="15" t="e">
        <f t="shared" si="29"/>
        <v>#DIV/0!</v>
      </c>
      <c r="EK13" s="15"/>
      <c r="EL13" s="13">
        <v>50</v>
      </c>
      <c r="EM13" s="14">
        <v>50</v>
      </c>
      <c r="EN13" s="12">
        <v>0</v>
      </c>
      <c r="EO13" s="12">
        <v>0</v>
      </c>
      <c r="EP13" s="15" t="e">
        <f t="shared" si="30"/>
        <v>#DIV/0!</v>
      </c>
      <c r="EQ13" s="15"/>
      <c r="ER13" s="13">
        <v>50</v>
      </c>
      <c r="ES13" s="14">
        <v>50</v>
      </c>
      <c r="ET13" s="23">
        <f t="shared" si="31"/>
        <v>100</v>
      </c>
      <c r="EU13" s="23">
        <v>100</v>
      </c>
      <c r="EV13" s="23">
        <v>5</v>
      </c>
      <c r="EW13" s="23">
        <f t="shared" si="32"/>
        <v>5</v>
      </c>
      <c r="EX13" s="30"/>
      <c r="EY13" s="30"/>
      <c r="EZ13" s="30">
        <v>3</v>
      </c>
      <c r="FA13" s="15">
        <f t="shared" si="33"/>
        <v>0</v>
      </c>
      <c r="FB13" s="13">
        <v>25</v>
      </c>
      <c r="FC13" s="27">
        <f t="shared" si="34"/>
        <v>-5</v>
      </c>
      <c r="FD13" s="16">
        <v>0</v>
      </c>
      <c r="FE13" s="30">
        <v>0</v>
      </c>
      <c r="FF13" s="30">
        <v>3</v>
      </c>
      <c r="FG13" s="15">
        <f t="shared" si="35"/>
        <v>0</v>
      </c>
      <c r="FH13" s="13">
        <v>25</v>
      </c>
      <c r="FI13" s="14">
        <v>0</v>
      </c>
      <c r="FJ13" s="30">
        <v>3</v>
      </c>
      <c r="FK13" s="12">
        <v>3</v>
      </c>
      <c r="FL13" s="12">
        <f t="shared" si="36"/>
        <v>100</v>
      </c>
      <c r="FM13" s="13">
        <v>25</v>
      </c>
      <c r="FN13" s="14">
        <v>25</v>
      </c>
      <c r="FO13" s="30"/>
      <c r="FP13" s="12">
        <v>3</v>
      </c>
      <c r="FQ13" s="15">
        <f t="shared" si="37"/>
        <v>0</v>
      </c>
      <c r="FR13" s="13">
        <v>25</v>
      </c>
      <c r="FS13" s="14">
        <v>0</v>
      </c>
      <c r="FT13" s="23">
        <f t="shared" si="38"/>
        <v>25</v>
      </c>
      <c r="FU13" s="23">
        <v>100</v>
      </c>
      <c r="FV13" s="23">
        <v>5</v>
      </c>
      <c r="FW13" s="23">
        <f t="shared" si="39"/>
        <v>1.25</v>
      </c>
    </row>
    <row r="14" spans="1:179" ht="102" customHeight="1">
      <c r="A14" s="1" t="s">
        <v>7</v>
      </c>
      <c r="B14" s="19">
        <f>'Приложение 2'!AT14</f>
        <v>30</v>
      </c>
      <c r="C14" s="13">
        <v>15</v>
      </c>
      <c r="D14" s="16">
        <f t="shared" si="41"/>
        <v>4.5</v>
      </c>
      <c r="E14" s="12">
        <v>0</v>
      </c>
      <c r="F14" s="13">
        <v>15</v>
      </c>
      <c r="G14" s="14">
        <v>0</v>
      </c>
      <c r="H14" s="12">
        <v>37244.3</v>
      </c>
      <c r="I14" s="12">
        <v>38244.3</v>
      </c>
      <c r="J14" s="15">
        <f t="shared" si="0"/>
        <v>97.38523126322093</v>
      </c>
      <c r="K14" s="13">
        <v>30</v>
      </c>
      <c r="L14" s="16">
        <f t="shared" si="1"/>
        <v>29.21556937896628</v>
      </c>
      <c r="M14" s="30">
        <v>36843.4</v>
      </c>
      <c r="N14" s="12">
        <v>38244.3</v>
      </c>
      <c r="O14" s="15">
        <f t="shared" si="2"/>
        <v>96.33697047664619</v>
      </c>
      <c r="P14" s="13">
        <v>25</v>
      </c>
      <c r="Q14" s="16">
        <f t="shared" si="3"/>
        <v>24.084242619161547</v>
      </c>
      <c r="R14" s="12">
        <v>10</v>
      </c>
      <c r="S14" s="15">
        <v>0</v>
      </c>
      <c r="T14" s="13">
        <v>8</v>
      </c>
      <c r="U14" s="16">
        <f t="shared" si="4"/>
        <v>0</v>
      </c>
      <c r="V14" s="12">
        <v>0</v>
      </c>
      <c r="W14" s="12">
        <v>38252.8</v>
      </c>
      <c r="X14" s="15">
        <f t="shared" si="5"/>
        <v>0</v>
      </c>
      <c r="Y14" s="13">
        <v>7</v>
      </c>
      <c r="Z14" s="17">
        <f t="shared" si="6"/>
        <v>1</v>
      </c>
      <c r="AA14" s="16">
        <f t="shared" si="7"/>
        <v>7</v>
      </c>
      <c r="AB14" s="23">
        <f t="shared" si="8"/>
        <v>64.79981199812782</v>
      </c>
      <c r="AC14" s="23">
        <v>100</v>
      </c>
      <c r="AD14" s="23">
        <v>10</v>
      </c>
      <c r="AE14" s="23">
        <f t="shared" si="9"/>
        <v>6.479981199812782</v>
      </c>
      <c r="AF14" s="12">
        <v>38252.8</v>
      </c>
      <c r="AG14" s="12">
        <v>38244.3</v>
      </c>
      <c r="AH14" s="15">
        <f t="shared" si="10"/>
        <v>0.02222059561653003</v>
      </c>
      <c r="AI14" s="13">
        <v>5</v>
      </c>
      <c r="AJ14" s="17">
        <f t="shared" si="43"/>
        <v>99.83923437775822</v>
      </c>
      <c r="AK14" s="16">
        <f t="shared" si="44"/>
        <v>4.991961718887911</v>
      </c>
      <c r="AL14" s="12">
        <v>14192.3</v>
      </c>
      <c r="AM14" s="12">
        <v>8017.3</v>
      </c>
      <c r="AN14" s="15">
        <f t="shared" si="11"/>
        <v>77.02094221246553</v>
      </c>
      <c r="AO14" s="15">
        <f>1-((AN14-50)/100)</f>
        <v>0.7297905778753447</v>
      </c>
      <c r="AP14" s="13">
        <v>25</v>
      </c>
      <c r="AQ14" s="16">
        <f t="shared" si="45"/>
        <v>18.244764446883618</v>
      </c>
      <c r="AR14" s="12"/>
      <c r="AS14" s="12"/>
      <c r="AT14" s="12"/>
      <c r="AU14" s="13">
        <v>15</v>
      </c>
      <c r="AV14" s="14">
        <v>15</v>
      </c>
      <c r="AW14" s="30">
        <v>0</v>
      </c>
      <c r="AX14" s="12">
        <v>38244.3</v>
      </c>
      <c r="AY14" s="15">
        <f t="shared" si="12"/>
        <v>0</v>
      </c>
      <c r="AZ14" s="15">
        <f t="shared" si="13"/>
        <v>1</v>
      </c>
      <c r="BA14" s="13">
        <v>10</v>
      </c>
      <c r="BB14" s="16">
        <f t="shared" si="14"/>
        <v>10</v>
      </c>
      <c r="BC14" s="12"/>
      <c r="BD14" s="12"/>
      <c r="BE14" s="12"/>
      <c r="BF14" s="13">
        <v>10</v>
      </c>
      <c r="BG14" s="14">
        <v>10</v>
      </c>
      <c r="BH14" s="12">
        <v>1</v>
      </c>
      <c r="BI14" s="13">
        <v>30</v>
      </c>
      <c r="BJ14" s="14">
        <v>30</v>
      </c>
      <c r="BK14" s="12">
        <v>1</v>
      </c>
      <c r="BL14" s="13">
        <v>5</v>
      </c>
      <c r="BM14" s="14">
        <v>5</v>
      </c>
      <c r="BN14" s="23">
        <f t="shared" si="15"/>
        <v>93.23672616577153</v>
      </c>
      <c r="BO14" s="23">
        <v>100</v>
      </c>
      <c r="BP14" s="23">
        <v>25</v>
      </c>
      <c r="BQ14" s="23">
        <f t="shared" si="16"/>
        <v>23.309181541442882</v>
      </c>
      <c r="BR14" s="30">
        <v>38044.6</v>
      </c>
      <c r="BS14" s="30">
        <v>38042.3</v>
      </c>
      <c r="BT14" s="15">
        <f t="shared" si="17"/>
        <v>0.006045536028754763</v>
      </c>
      <c r="BU14" s="15">
        <f t="shared" si="42"/>
        <v>0.9997219356032546</v>
      </c>
      <c r="BV14" s="13">
        <v>40</v>
      </c>
      <c r="BW14" s="14">
        <v>40</v>
      </c>
      <c r="BX14" s="30">
        <v>0</v>
      </c>
      <c r="BY14" s="30">
        <v>38042.3</v>
      </c>
      <c r="BZ14" s="15">
        <f t="shared" si="18"/>
        <v>0</v>
      </c>
      <c r="CA14" s="13">
        <v>15</v>
      </c>
      <c r="CB14" s="17">
        <f t="shared" si="19"/>
        <v>1</v>
      </c>
      <c r="CC14" s="16">
        <f t="shared" si="40"/>
        <v>15</v>
      </c>
      <c r="CD14" s="12">
        <v>1</v>
      </c>
      <c r="CE14" s="13">
        <v>40</v>
      </c>
      <c r="CF14" s="14">
        <v>40</v>
      </c>
      <c r="CG14" s="12">
        <v>1</v>
      </c>
      <c r="CH14" s="13">
        <v>5</v>
      </c>
      <c r="CI14" s="14">
        <v>5</v>
      </c>
      <c r="CJ14" s="23">
        <f t="shared" si="20"/>
        <v>100</v>
      </c>
      <c r="CK14" s="23">
        <v>100</v>
      </c>
      <c r="CL14" s="23">
        <v>25</v>
      </c>
      <c r="CM14" s="23">
        <f t="shared" si="21"/>
        <v>25</v>
      </c>
      <c r="CN14" s="12">
        <v>0</v>
      </c>
      <c r="CO14" s="13">
        <v>40</v>
      </c>
      <c r="CP14" s="14">
        <v>0</v>
      </c>
      <c r="CQ14" s="12">
        <v>0</v>
      </c>
      <c r="CR14" s="13">
        <v>5</v>
      </c>
      <c r="CS14" s="14">
        <v>0</v>
      </c>
      <c r="CT14" s="30">
        <v>0</v>
      </c>
      <c r="CU14" s="13">
        <v>40</v>
      </c>
      <c r="CV14" s="14">
        <v>0</v>
      </c>
      <c r="CW14" s="30">
        <v>1</v>
      </c>
      <c r="CX14" s="13">
        <v>15</v>
      </c>
      <c r="CY14" s="14">
        <v>15</v>
      </c>
      <c r="CZ14" s="23">
        <f t="shared" si="22"/>
        <v>15</v>
      </c>
      <c r="DA14" s="23">
        <v>100</v>
      </c>
      <c r="DB14" s="23">
        <v>25</v>
      </c>
      <c r="DC14" s="23">
        <f t="shared" si="23"/>
        <v>3.75</v>
      </c>
      <c r="DD14" s="30">
        <v>1</v>
      </c>
      <c r="DE14" s="13">
        <v>10</v>
      </c>
      <c r="DF14" s="14">
        <v>10</v>
      </c>
      <c r="DG14" s="30">
        <v>0</v>
      </c>
      <c r="DH14" s="34">
        <v>0</v>
      </c>
      <c r="DI14" s="15" t="e">
        <f t="shared" si="24"/>
        <v>#DIV/0!</v>
      </c>
      <c r="DJ14" s="13">
        <v>15</v>
      </c>
      <c r="DK14" s="14">
        <v>15</v>
      </c>
      <c r="DL14" s="30">
        <v>0</v>
      </c>
      <c r="DM14" s="30">
        <v>0</v>
      </c>
      <c r="DN14" s="30">
        <v>0</v>
      </c>
      <c r="DO14" s="30">
        <v>0</v>
      </c>
      <c r="DP14" s="30">
        <v>0</v>
      </c>
      <c r="DQ14" s="30">
        <v>0</v>
      </c>
      <c r="DR14" s="30">
        <v>0</v>
      </c>
      <c r="DS14" s="30">
        <v>0</v>
      </c>
      <c r="DT14" s="15" t="e">
        <f t="shared" si="25"/>
        <v>#DIV/0!</v>
      </c>
      <c r="DU14" s="17" t="e">
        <f t="shared" si="26"/>
        <v>#DIV/0!</v>
      </c>
      <c r="DV14" s="13">
        <v>15</v>
      </c>
      <c r="DW14" s="16">
        <v>15</v>
      </c>
      <c r="DX14" s="12">
        <v>0</v>
      </c>
      <c r="DY14" s="13">
        <v>30</v>
      </c>
      <c r="DZ14" s="14">
        <v>0</v>
      </c>
      <c r="EA14" s="12">
        <v>0</v>
      </c>
      <c r="EB14" s="13">
        <v>30</v>
      </c>
      <c r="EC14" s="14">
        <v>30</v>
      </c>
      <c r="ED14" s="23">
        <f t="shared" si="27"/>
        <v>70</v>
      </c>
      <c r="EE14" s="23">
        <v>100</v>
      </c>
      <c r="EF14" s="23">
        <v>5</v>
      </c>
      <c r="EG14" s="23">
        <f t="shared" si="28"/>
        <v>3.5</v>
      </c>
      <c r="EH14" s="12">
        <v>0</v>
      </c>
      <c r="EI14" s="12">
        <v>0</v>
      </c>
      <c r="EJ14" s="15" t="e">
        <f t="shared" si="29"/>
        <v>#DIV/0!</v>
      </c>
      <c r="EK14" s="15"/>
      <c r="EL14" s="13">
        <v>50</v>
      </c>
      <c r="EM14" s="14">
        <v>50</v>
      </c>
      <c r="EN14" s="12">
        <v>0</v>
      </c>
      <c r="EO14" s="12">
        <v>0</v>
      </c>
      <c r="EP14" s="15" t="e">
        <f t="shared" si="30"/>
        <v>#DIV/0!</v>
      </c>
      <c r="EQ14" s="15"/>
      <c r="ER14" s="13">
        <v>50</v>
      </c>
      <c r="ES14" s="14">
        <v>50</v>
      </c>
      <c r="ET14" s="23">
        <f t="shared" si="31"/>
        <v>100</v>
      </c>
      <c r="EU14" s="23">
        <v>100</v>
      </c>
      <c r="EV14" s="23">
        <v>5</v>
      </c>
      <c r="EW14" s="23">
        <f t="shared" si="32"/>
        <v>5</v>
      </c>
      <c r="EX14" s="12">
        <v>0</v>
      </c>
      <c r="EY14" s="12">
        <v>0</v>
      </c>
      <c r="EZ14" s="12">
        <v>0</v>
      </c>
      <c r="FA14" s="15" t="e">
        <f t="shared" si="33"/>
        <v>#DIV/0!</v>
      </c>
      <c r="FB14" s="13">
        <v>25</v>
      </c>
      <c r="FC14" s="27" t="e">
        <f t="shared" si="34"/>
        <v>#DIV/0!</v>
      </c>
      <c r="FD14" s="14">
        <v>0</v>
      </c>
      <c r="FE14" s="12">
        <v>0</v>
      </c>
      <c r="FF14" s="12">
        <v>0</v>
      </c>
      <c r="FG14" s="15" t="e">
        <f t="shared" si="35"/>
        <v>#DIV/0!</v>
      </c>
      <c r="FH14" s="13">
        <v>25</v>
      </c>
      <c r="FI14" s="14">
        <v>0</v>
      </c>
      <c r="FJ14" s="12">
        <v>0</v>
      </c>
      <c r="FK14" s="12">
        <v>0</v>
      </c>
      <c r="FL14" s="12" t="e">
        <f t="shared" si="36"/>
        <v>#DIV/0!</v>
      </c>
      <c r="FM14" s="13">
        <v>25</v>
      </c>
      <c r="FN14" s="14">
        <v>0</v>
      </c>
      <c r="FO14" s="12">
        <v>0</v>
      </c>
      <c r="FP14" s="12">
        <v>0</v>
      </c>
      <c r="FQ14" s="15" t="e">
        <f t="shared" si="37"/>
        <v>#DIV/0!</v>
      </c>
      <c r="FR14" s="13">
        <v>25</v>
      </c>
      <c r="FS14" s="14">
        <v>0</v>
      </c>
      <c r="FT14" s="23">
        <f t="shared" si="38"/>
        <v>0</v>
      </c>
      <c r="FU14" s="23">
        <v>100</v>
      </c>
      <c r="FV14" s="23">
        <v>5</v>
      </c>
      <c r="FW14" s="23">
        <f t="shared" si="39"/>
        <v>0</v>
      </c>
    </row>
    <row r="15" spans="1:179" ht="27.75" customHeight="1">
      <c r="A15" s="39" t="s">
        <v>8</v>
      </c>
      <c r="B15" s="19">
        <f>'Приложение 2'!AT15</f>
        <v>30</v>
      </c>
      <c r="C15" s="13">
        <v>15</v>
      </c>
      <c r="D15" s="16">
        <f t="shared" si="41"/>
        <v>4.5</v>
      </c>
      <c r="E15" s="12">
        <v>0</v>
      </c>
      <c r="F15" s="13">
        <v>15</v>
      </c>
      <c r="G15" s="14">
        <v>0</v>
      </c>
      <c r="H15" s="12">
        <v>5729.1</v>
      </c>
      <c r="I15" s="12">
        <v>5742.1</v>
      </c>
      <c r="J15" s="15">
        <f t="shared" si="0"/>
        <v>99.77360199230246</v>
      </c>
      <c r="K15" s="13">
        <v>30</v>
      </c>
      <c r="L15" s="16">
        <f t="shared" si="1"/>
        <v>29.93208059769074</v>
      </c>
      <c r="M15" s="12">
        <v>0</v>
      </c>
      <c r="N15" s="12">
        <v>5742.1</v>
      </c>
      <c r="O15" s="15">
        <f t="shared" si="2"/>
        <v>0</v>
      </c>
      <c r="P15" s="13">
        <v>25</v>
      </c>
      <c r="Q15" s="16">
        <f t="shared" si="3"/>
        <v>0</v>
      </c>
      <c r="R15" s="12">
        <v>4</v>
      </c>
      <c r="S15" s="15">
        <f>1-(R15/100)</f>
        <v>0.96</v>
      </c>
      <c r="T15" s="13">
        <v>8</v>
      </c>
      <c r="U15" s="16">
        <f t="shared" si="4"/>
        <v>7.68</v>
      </c>
      <c r="V15" s="12">
        <v>0</v>
      </c>
      <c r="W15" s="12">
        <v>5862.4</v>
      </c>
      <c r="X15" s="15">
        <f t="shared" si="5"/>
        <v>0</v>
      </c>
      <c r="Y15" s="13">
        <v>7</v>
      </c>
      <c r="Z15" s="17">
        <f t="shared" si="6"/>
        <v>1</v>
      </c>
      <c r="AA15" s="16">
        <f t="shared" si="7"/>
        <v>7</v>
      </c>
      <c r="AB15" s="23">
        <f t="shared" si="8"/>
        <v>49.11208059769074</v>
      </c>
      <c r="AC15" s="23">
        <v>100</v>
      </c>
      <c r="AD15" s="23">
        <v>10</v>
      </c>
      <c r="AE15" s="23">
        <f t="shared" si="9"/>
        <v>4.911208059769074</v>
      </c>
      <c r="AF15" s="12">
        <v>5862.4</v>
      </c>
      <c r="AG15" s="12">
        <v>5742.1</v>
      </c>
      <c r="AH15" s="15">
        <f t="shared" si="10"/>
        <v>2.0520605895196384</v>
      </c>
      <c r="AI15" s="13">
        <v>5</v>
      </c>
      <c r="AJ15" s="17">
        <f t="shared" si="43"/>
        <v>86.0609231527817</v>
      </c>
      <c r="AK15" s="16">
        <f t="shared" si="44"/>
        <v>4.303046157639085</v>
      </c>
      <c r="AL15" s="12">
        <v>2167.3</v>
      </c>
      <c r="AM15" s="12">
        <v>1191.6</v>
      </c>
      <c r="AN15" s="15">
        <f t="shared" si="11"/>
        <v>81.88150386035585</v>
      </c>
      <c r="AO15" s="15">
        <f>1-((AN15-50)/100)</f>
        <v>0.6811849613964416</v>
      </c>
      <c r="AP15" s="13">
        <v>25</v>
      </c>
      <c r="AQ15" s="16">
        <f t="shared" si="45"/>
        <v>17.029624034911038</v>
      </c>
      <c r="AR15" s="12"/>
      <c r="AS15" s="12"/>
      <c r="AT15" s="12"/>
      <c r="AU15" s="13">
        <v>15</v>
      </c>
      <c r="AV15" s="14">
        <v>15</v>
      </c>
      <c r="AW15" s="12">
        <v>0.7</v>
      </c>
      <c r="AX15" s="12">
        <v>5742.1</v>
      </c>
      <c r="AY15" s="15">
        <f t="shared" si="12"/>
        <v>0.012190661952944043</v>
      </c>
      <c r="AZ15" s="15">
        <f t="shared" si="13"/>
        <v>0.9820706333782497</v>
      </c>
      <c r="BA15" s="13">
        <v>10</v>
      </c>
      <c r="BB15" s="16">
        <f t="shared" si="14"/>
        <v>9.820706333782498</v>
      </c>
      <c r="BC15" s="12"/>
      <c r="BD15" s="12"/>
      <c r="BE15" s="12"/>
      <c r="BF15" s="13">
        <v>10</v>
      </c>
      <c r="BG15" s="14">
        <v>10</v>
      </c>
      <c r="BH15" s="12">
        <v>0</v>
      </c>
      <c r="BI15" s="13">
        <v>30</v>
      </c>
      <c r="BJ15" s="14">
        <v>0</v>
      </c>
      <c r="BK15" s="12">
        <v>1</v>
      </c>
      <c r="BL15" s="13">
        <v>5</v>
      </c>
      <c r="BM15" s="14">
        <v>5</v>
      </c>
      <c r="BN15" s="23">
        <f t="shared" si="15"/>
        <v>61.15337652633262</v>
      </c>
      <c r="BO15" s="23">
        <v>100</v>
      </c>
      <c r="BP15" s="23">
        <v>25</v>
      </c>
      <c r="BQ15" s="23">
        <f t="shared" si="16"/>
        <v>15.288344131583157</v>
      </c>
      <c r="BR15" s="12">
        <v>88586.5</v>
      </c>
      <c r="BS15" s="12">
        <v>88600.6</v>
      </c>
      <c r="BT15" s="15">
        <f t="shared" si="17"/>
        <v>-0.015916646441620136</v>
      </c>
      <c r="BU15" s="15">
        <f t="shared" si="42"/>
        <v>1.0007323755304696</v>
      </c>
      <c r="BV15" s="13">
        <v>40</v>
      </c>
      <c r="BW15" s="14">
        <v>40</v>
      </c>
      <c r="BX15" s="12">
        <v>0</v>
      </c>
      <c r="BY15" s="12">
        <v>88600.6</v>
      </c>
      <c r="BZ15" s="15">
        <f t="shared" si="18"/>
        <v>0</v>
      </c>
      <c r="CA15" s="13">
        <v>15</v>
      </c>
      <c r="CB15" s="17">
        <f t="shared" si="19"/>
        <v>1</v>
      </c>
      <c r="CC15" s="16">
        <f t="shared" si="40"/>
        <v>15</v>
      </c>
      <c r="CD15" s="12">
        <v>0</v>
      </c>
      <c r="CE15" s="13">
        <v>40</v>
      </c>
      <c r="CF15" s="14">
        <v>0</v>
      </c>
      <c r="CG15" s="12">
        <v>1</v>
      </c>
      <c r="CH15" s="13">
        <v>5</v>
      </c>
      <c r="CI15" s="14">
        <v>5</v>
      </c>
      <c r="CJ15" s="23">
        <f t="shared" si="20"/>
        <v>60</v>
      </c>
      <c r="CK15" s="23">
        <v>100</v>
      </c>
      <c r="CL15" s="23">
        <v>25</v>
      </c>
      <c r="CM15" s="23">
        <f t="shared" si="21"/>
        <v>15</v>
      </c>
      <c r="CN15" s="12">
        <v>0</v>
      </c>
      <c r="CO15" s="13">
        <v>40</v>
      </c>
      <c r="CP15" s="14">
        <v>0</v>
      </c>
      <c r="CQ15" s="12">
        <v>1</v>
      </c>
      <c r="CR15" s="13">
        <v>5</v>
      </c>
      <c r="CS15" s="14">
        <v>5</v>
      </c>
      <c r="CT15" s="30">
        <v>0</v>
      </c>
      <c r="CU15" s="13">
        <v>40</v>
      </c>
      <c r="CV15" s="14">
        <v>0</v>
      </c>
      <c r="CW15" s="12">
        <v>1</v>
      </c>
      <c r="CX15" s="13">
        <v>15</v>
      </c>
      <c r="CY15" s="14">
        <v>15</v>
      </c>
      <c r="CZ15" s="23">
        <f t="shared" si="22"/>
        <v>20</v>
      </c>
      <c r="DA15" s="23">
        <v>100</v>
      </c>
      <c r="DB15" s="23">
        <v>25</v>
      </c>
      <c r="DC15" s="23">
        <f t="shared" si="23"/>
        <v>5</v>
      </c>
      <c r="DD15" s="12">
        <v>1</v>
      </c>
      <c r="DE15" s="13">
        <v>10</v>
      </c>
      <c r="DF15" s="14">
        <v>10</v>
      </c>
      <c r="DG15" s="12">
        <v>0</v>
      </c>
      <c r="DH15" s="12">
        <v>0</v>
      </c>
      <c r="DI15" s="15" t="e">
        <f t="shared" si="24"/>
        <v>#DIV/0!</v>
      </c>
      <c r="DJ15" s="13">
        <v>15</v>
      </c>
      <c r="DK15" s="14">
        <v>15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5" t="e">
        <f t="shared" si="25"/>
        <v>#DIV/0!</v>
      </c>
      <c r="DU15" s="17" t="e">
        <f t="shared" si="26"/>
        <v>#DIV/0!</v>
      </c>
      <c r="DV15" s="13">
        <v>15</v>
      </c>
      <c r="DW15" s="16">
        <v>15</v>
      </c>
      <c r="DX15" s="12">
        <v>0</v>
      </c>
      <c r="DY15" s="13">
        <v>30</v>
      </c>
      <c r="DZ15" s="14">
        <v>0</v>
      </c>
      <c r="EA15" s="12">
        <v>0</v>
      </c>
      <c r="EB15" s="13">
        <v>30</v>
      </c>
      <c r="EC15" s="14">
        <v>0</v>
      </c>
      <c r="ED15" s="23">
        <f t="shared" si="27"/>
        <v>40</v>
      </c>
      <c r="EE15" s="23">
        <v>100</v>
      </c>
      <c r="EF15" s="23">
        <v>5</v>
      </c>
      <c r="EG15" s="23">
        <f t="shared" si="28"/>
        <v>2</v>
      </c>
      <c r="EH15" s="12"/>
      <c r="EI15" s="12"/>
      <c r="EJ15" s="15" t="e">
        <f t="shared" si="29"/>
        <v>#DIV/0!</v>
      </c>
      <c r="EK15" s="15"/>
      <c r="EL15" s="13">
        <v>50</v>
      </c>
      <c r="EM15" s="14">
        <v>0</v>
      </c>
      <c r="EN15" s="12"/>
      <c r="EO15" s="12"/>
      <c r="EP15" s="15" t="e">
        <f t="shared" si="30"/>
        <v>#DIV/0!</v>
      </c>
      <c r="EQ15" s="15"/>
      <c r="ER15" s="13">
        <v>50</v>
      </c>
      <c r="ES15" s="14">
        <v>0</v>
      </c>
      <c r="ET15" s="23">
        <f t="shared" si="31"/>
        <v>0</v>
      </c>
      <c r="EU15" s="23">
        <v>100</v>
      </c>
      <c r="EV15" s="23">
        <v>5</v>
      </c>
      <c r="EW15" s="23">
        <f t="shared" si="32"/>
        <v>0</v>
      </c>
      <c r="EX15" s="12"/>
      <c r="EY15" s="12"/>
      <c r="EZ15" s="12">
        <v>2</v>
      </c>
      <c r="FA15" s="15">
        <f t="shared" si="33"/>
        <v>0</v>
      </c>
      <c r="FB15" s="13">
        <v>25</v>
      </c>
      <c r="FC15" s="27">
        <f t="shared" si="34"/>
        <v>-5</v>
      </c>
      <c r="FD15" s="14">
        <v>0</v>
      </c>
      <c r="FE15" s="12"/>
      <c r="FF15" s="12">
        <v>2</v>
      </c>
      <c r="FG15" s="15">
        <f t="shared" si="35"/>
        <v>0</v>
      </c>
      <c r="FH15" s="13">
        <v>25</v>
      </c>
      <c r="FI15" s="14">
        <v>0</v>
      </c>
      <c r="FJ15" s="12">
        <v>2</v>
      </c>
      <c r="FK15" s="12">
        <v>2</v>
      </c>
      <c r="FL15" s="12">
        <f t="shared" si="36"/>
        <v>100</v>
      </c>
      <c r="FM15" s="13">
        <v>25</v>
      </c>
      <c r="FN15" s="14">
        <v>25</v>
      </c>
      <c r="FO15" s="12"/>
      <c r="FP15" s="12">
        <v>2</v>
      </c>
      <c r="FQ15" s="15">
        <f t="shared" si="37"/>
        <v>0</v>
      </c>
      <c r="FR15" s="13">
        <v>25</v>
      </c>
      <c r="FS15" s="14">
        <v>0</v>
      </c>
      <c r="FT15" s="23">
        <f t="shared" si="38"/>
        <v>25</v>
      </c>
      <c r="FU15" s="23">
        <v>100</v>
      </c>
      <c r="FV15" s="23">
        <v>5</v>
      </c>
      <c r="FW15" s="23">
        <f t="shared" si="39"/>
        <v>1.25</v>
      </c>
    </row>
    <row r="16" spans="1:179" ht="25.5" customHeight="1">
      <c r="A16" s="1" t="s">
        <v>9</v>
      </c>
      <c r="B16" s="26">
        <f>'Приложение 2'!AT16</f>
        <v>100</v>
      </c>
      <c r="C16" s="13">
        <v>15</v>
      </c>
      <c r="D16" s="16">
        <f t="shared" si="41"/>
        <v>15</v>
      </c>
      <c r="E16" s="12">
        <v>0</v>
      </c>
      <c r="F16" s="13">
        <v>15</v>
      </c>
      <c r="G16" s="14">
        <v>0</v>
      </c>
      <c r="H16" s="12">
        <v>199858.7</v>
      </c>
      <c r="I16" s="12">
        <v>201497.3</v>
      </c>
      <c r="J16" s="15">
        <f t="shared" si="0"/>
        <v>99.18678811080845</v>
      </c>
      <c r="K16" s="13">
        <v>30</v>
      </c>
      <c r="L16" s="16">
        <f t="shared" si="1"/>
        <v>29.756036433242535</v>
      </c>
      <c r="M16" s="30">
        <v>155218.9</v>
      </c>
      <c r="N16" s="12">
        <v>201497.3</v>
      </c>
      <c r="O16" s="15">
        <f t="shared" si="2"/>
        <v>77.0327443593537</v>
      </c>
      <c r="P16" s="13">
        <v>25</v>
      </c>
      <c r="Q16" s="16">
        <f t="shared" si="3"/>
        <v>19.258186089838425</v>
      </c>
      <c r="R16" s="12">
        <v>18</v>
      </c>
      <c r="S16" s="15">
        <v>0</v>
      </c>
      <c r="T16" s="13">
        <v>8</v>
      </c>
      <c r="U16" s="16">
        <f t="shared" si="4"/>
        <v>0</v>
      </c>
      <c r="V16" s="12">
        <v>0</v>
      </c>
      <c r="W16" s="12">
        <v>204443.9</v>
      </c>
      <c r="X16" s="15">
        <f t="shared" si="5"/>
        <v>0</v>
      </c>
      <c r="Y16" s="13">
        <v>7</v>
      </c>
      <c r="Z16" s="17">
        <f t="shared" si="6"/>
        <v>1</v>
      </c>
      <c r="AA16" s="16">
        <f t="shared" si="7"/>
        <v>7</v>
      </c>
      <c r="AB16" s="23">
        <f t="shared" si="8"/>
        <v>71.01422252308096</v>
      </c>
      <c r="AC16" s="23">
        <v>100</v>
      </c>
      <c r="AD16" s="23">
        <v>10</v>
      </c>
      <c r="AE16" s="23">
        <f t="shared" si="9"/>
        <v>7.101422252308096</v>
      </c>
      <c r="AF16" s="12">
        <v>204443.9</v>
      </c>
      <c r="AG16" s="12">
        <v>201497.3</v>
      </c>
      <c r="AH16" s="15">
        <f t="shared" si="10"/>
        <v>1.4412755773099641</v>
      </c>
      <c r="AI16" s="13">
        <v>5</v>
      </c>
      <c r="AJ16" s="17">
        <f t="shared" si="43"/>
        <v>90.02276260451575</v>
      </c>
      <c r="AK16" s="16">
        <f t="shared" si="44"/>
        <v>4.501138130225787</v>
      </c>
      <c r="AL16" s="12">
        <v>80318.6</v>
      </c>
      <c r="AM16" s="12">
        <v>40392.9</v>
      </c>
      <c r="AN16" s="15">
        <f t="shared" si="11"/>
        <v>98.84336108573537</v>
      </c>
      <c r="AO16" s="15">
        <f>1-((AN16-50)/100)</f>
        <v>0.5115663891426463</v>
      </c>
      <c r="AP16" s="13">
        <v>25</v>
      </c>
      <c r="AQ16" s="16">
        <f t="shared" si="45"/>
        <v>12.789159728566158</v>
      </c>
      <c r="AR16" s="12">
        <v>204443.9</v>
      </c>
      <c r="AS16" s="12">
        <v>204443.9</v>
      </c>
      <c r="AT16" s="15">
        <f>100*(AR16/AS16)</f>
        <v>100</v>
      </c>
      <c r="AU16" s="13">
        <v>15</v>
      </c>
      <c r="AV16" s="14">
        <v>15</v>
      </c>
      <c r="AW16" s="30">
        <v>8.5</v>
      </c>
      <c r="AX16" s="12">
        <v>201497.3</v>
      </c>
      <c r="AY16" s="15">
        <f t="shared" si="12"/>
        <v>0.004218418807596926</v>
      </c>
      <c r="AZ16" s="15">
        <f t="shared" si="13"/>
        <v>0.993759289081868</v>
      </c>
      <c r="BA16" s="13">
        <v>10</v>
      </c>
      <c r="BB16" s="16">
        <f t="shared" si="14"/>
        <v>9.93759289081868</v>
      </c>
      <c r="BC16" s="12"/>
      <c r="BD16" s="12"/>
      <c r="BE16" s="12"/>
      <c r="BF16" s="13">
        <v>10</v>
      </c>
      <c r="BG16" s="14">
        <v>10</v>
      </c>
      <c r="BH16" s="12">
        <v>1</v>
      </c>
      <c r="BI16" s="13">
        <v>30</v>
      </c>
      <c r="BJ16" s="14">
        <f>BH16*BI16</f>
        <v>30</v>
      </c>
      <c r="BK16" s="12">
        <v>1</v>
      </c>
      <c r="BL16" s="13">
        <v>5</v>
      </c>
      <c r="BM16" s="14">
        <v>5</v>
      </c>
      <c r="BN16" s="23">
        <f t="shared" si="15"/>
        <v>87.22789074961062</v>
      </c>
      <c r="BO16" s="23">
        <v>100</v>
      </c>
      <c r="BP16" s="23">
        <v>25</v>
      </c>
      <c r="BQ16" s="23">
        <f t="shared" si="16"/>
        <v>21.806972687402656</v>
      </c>
      <c r="BR16" s="30">
        <v>72630.4</v>
      </c>
      <c r="BS16" s="30">
        <v>72044</v>
      </c>
      <c r="BT16" s="15">
        <f t="shared" si="17"/>
        <v>0.8073754240648464</v>
      </c>
      <c r="BU16" s="15">
        <f t="shared" si="42"/>
        <v>0.9633967020106463</v>
      </c>
      <c r="BV16" s="13">
        <v>40</v>
      </c>
      <c r="BW16" s="16">
        <f>BU16*BV16</f>
        <v>38.53586808042585</v>
      </c>
      <c r="BX16" s="30">
        <v>3.5</v>
      </c>
      <c r="BY16" s="30">
        <v>72044</v>
      </c>
      <c r="BZ16" s="15">
        <f t="shared" si="18"/>
        <v>0.004858142246404975</v>
      </c>
      <c r="CA16" s="13">
        <v>15</v>
      </c>
      <c r="CB16" s="17">
        <f t="shared" si="19"/>
        <v>0.999768287835107</v>
      </c>
      <c r="CC16" s="16">
        <f t="shared" si="40"/>
        <v>14.996524317526605</v>
      </c>
      <c r="CD16" s="12">
        <v>1</v>
      </c>
      <c r="CE16" s="13">
        <v>40</v>
      </c>
      <c r="CF16" s="14">
        <f>CD16*CE16</f>
        <v>40</v>
      </c>
      <c r="CG16" s="12">
        <v>1</v>
      </c>
      <c r="CH16" s="13">
        <v>5</v>
      </c>
      <c r="CI16" s="14">
        <v>5</v>
      </c>
      <c r="CJ16" s="23">
        <f t="shared" si="20"/>
        <v>98.53239239795246</v>
      </c>
      <c r="CK16" s="23">
        <v>100</v>
      </c>
      <c r="CL16" s="23">
        <v>25</v>
      </c>
      <c r="CM16" s="23">
        <f t="shared" si="21"/>
        <v>24.633098099488116</v>
      </c>
      <c r="CN16" s="12">
        <v>0</v>
      </c>
      <c r="CO16" s="13">
        <v>40</v>
      </c>
      <c r="CP16" s="14">
        <v>0</v>
      </c>
      <c r="CQ16" s="12">
        <v>1</v>
      </c>
      <c r="CR16" s="13">
        <v>5</v>
      </c>
      <c r="CS16" s="14">
        <v>5</v>
      </c>
      <c r="CT16" s="30">
        <v>1</v>
      </c>
      <c r="CU16" s="13">
        <v>40</v>
      </c>
      <c r="CV16" s="14">
        <v>40</v>
      </c>
      <c r="CW16" s="30">
        <v>1</v>
      </c>
      <c r="CX16" s="13">
        <v>15</v>
      </c>
      <c r="CY16" s="14">
        <v>15</v>
      </c>
      <c r="CZ16" s="23">
        <f t="shared" si="22"/>
        <v>60</v>
      </c>
      <c r="DA16" s="23">
        <v>100</v>
      </c>
      <c r="DB16" s="23">
        <v>25</v>
      </c>
      <c r="DC16" s="23">
        <f t="shared" si="23"/>
        <v>15</v>
      </c>
      <c r="DD16" s="30">
        <v>1</v>
      </c>
      <c r="DE16" s="13">
        <v>10</v>
      </c>
      <c r="DF16" s="14">
        <v>10</v>
      </c>
      <c r="DG16" s="30">
        <v>0</v>
      </c>
      <c r="DH16" s="30">
        <v>4</v>
      </c>
      <c r="DI16" s="15">
        <v>0</v>
      </c>
      <c r="DJ16" s="13">
        <v>15</v>
      </c>
      <c r="DK16" s="14">
        <v>0</v>
      </c>
      <c r="DL16" s="30">
        <v>0</v>
      </c>
      <c r="DM16" s="30">
        <v>0</v>
      </c>
      <c r="DN16" s="30">
        <v>0</v>
      </c>
      <c r="DO16" s="30">
        <v>0</v>
      </c>
      <c r="DP16" s="30">
        <v>0</v>
      </c>
      <c r="DQ16" s="30">
        <v>0</v>
      </c>
      <c r="DR16" s="30">
        <v>0</v>
      </c>
      <c r="DS16" s="30">
        <v>0</v>
      </c>
      <c r="DT16" s="15" t="e">
        <f t="shared" si="25"/>
        <v>#DIV/0!</v>
      </c>
      <c r="DU16" s="17" t="e">
        <f t="shared" si="26"/>
        <v>#DIV/0!</v>
      </c>
      <c r="DV16" s="13">
        <v>15</v>
      </c>
      <c r="DW16" s="16">
        <v>15</v>
      </c>
      <c r="DX16" s="12">
        <v>0</v>
      </c>
      <c r="DY16" s="13">
        <v>30</v>
      </c>
      <c r="DZ16" s="14">
        <f>DX16*DY16</f>
        <v>0</v>
      </c>
      <c r="EA16" s="12">
        <v>0</v>
      </c>
      <c r="EB16" s="13">
        <v>30</v>
      </c>
      <c r="EC16" s="14">
        <v>0</v>
      </c>
      <c r="ED16" s="23">
        <f t="shared" si="27"/>
        <v>25</v>
      </c>
      <c r="EE16" s="23">
        <v>100</v>
      </c>
      <c r="EF16" s="23">
        <v>5</v>
      </c>
      <c r="EG16" s="23">
        <f t="shared" si="28"/>
        <v>1.25</v>
      </c>
      <c r="EH16" s="12">
        <v>0</v>
      </c>
      <c r="EI16" s="12">
        <v>0</v>
      </c>
      <c r="EJ16" s="15" t="e">
        <f t="shared" si="29"/>
        <v>#DIV/0!</v>
      </c>
      <c r="EK16" s="15"/>
      <c r="EL16" s="13">
        <v>50</v>
      </c>
      <c r="EM16" s="14">
        <v>50</v>
      </c>
      <c r="EN16" s="12">
        <v>0</v>
      </c>
      <c r="EO16" s="12">
        <v>0</v>
      </c>
      <c r="EP16" s="15" t="e">
        <f t="shared" si="30"/>
        <v>#DIV/0!</v>
      </c>
      <c r="EQ16" s="15"/>
      <c r="ER16" s="13">
        <v>50</v>
      </c>
      <c r="ES16" s="14">
        <v>50</v>
      </c>
      <c r="ET16" s="23">
        <f t="shared" si="31"/>
        <v>100</v>
      </c>
      <c r="EU16" s="23">
        <v>100</v>
      </c>
      <c r="EV16" s="23">
        <v>5</v>
      </c>
      <c r="EW16" s="23">
        <f t="shared" si="32"/>
        <v>5</v>
      </c>
      <c r="EX16" s="30"/>
      <c r="EY16" s="30"/>
      <c r="EZ16" s="30">
        <v>26</v>
      </c>
      <c r="FA16" s="15">
        <f t="shared" si="33"/>
        <v>0</v>
      </c>
      <c r="FB16" s="13">
        <v>25</v>
      </c>
      <c r="FC16" s="27">
        <f>(FA16-100)/20</f>
        <v>-5</v>
      </c>
      <c r="FD16" s="16">
        <v>0</v>
      </c>
      <c r="FE16" s="30"/>
      <c r="FF16" s="30">
        <v>26</v>
      </c>
      <c r="FG16" s="15">
        <f aca="true" t="shared" si="46" ref="FG16:FG25">100*(FE16/FF16)</f>
        <v>0</v>
      </c>
      <c r="FH16" s="13">
        <v>25</v>
      </c>
      <c r="FI16" s="16">
        <f aca="true" t="shared" si="47" ref="FI16:FI23">(FG16*FH16)/100</f>
        <v>0</v>
      </c>
      <c r="FJ16" s="30">
        <v>0</v>
      </c>
      <c r="FK16" s="12">
        <v>26</v>
      </c>
      <c r="FL16" s="12">
        <f t="shared" si="36"/>
        <v>0</v>
      </c>
      <c r="FM16" s="13">
        <v>25</v>
      </c>
      <c r="FN16" s="14">
        <v>0</v>
      </c>
      <c r="FO16" s="30"/>
      <c r="FP16" s="12">
        <v>26</v>
      </c>
      <c r="FQ16" s="15">
        <f t="shared" si="37"/>
        <v>0</v>
      </c>
      <c r="FR16" s="13">
        <v>25</v>
      </c>
      <c r="FS16" s="16">
        <f aca="true" t="shared" si="48" ref="FS16:FS22">(FQ16*FR16)/100</f>
        <v>0</v>
      </c>
      <c r="FT16" s="23">
        <f t="shared" si="38"/>
        <v>0</v>
      </c>
      <c r="FU16" s="23">
        <v>100</v>
      </c>
      <c r="FV16" s="23">
        <v>5</v>
      </c>
      <c r="FW16" s="23">
        <f t="shared" si="39"/>
        <v>0</v>
      </c>
    </row>
    <row r="17" spans="1:179" ht="38.25" customHeight="1">
      <c r="A17" s="1" t="s">
        <v>10</v>
      </c>
      <c r="B17" s="26">
        <f>'Приложение 2'!AT17</f>
        <v>65</v>
      </c>
      <c r="C17" s="13">
        <v>15</v>
      </c>
      <c r="D17" s="16">
        <f t="shared" si="41"/>
        <v>9.75</v>
      </c>
      <c r="E17" s="12">
        <v>0</v>
      </c>
      <c r="F17" s="13">
        <v>15</v>
      </c>
      <c r="G17" s="14">
        <v>0</v>
      </c>
      <c r="H17" s="12">
        <v>24896.7</v>
      </c>
      <c r="I17" s="12">
        <v>28483.8</v>
      </c>
      <c r="J17" s="15">
        <f t="shared" si="0"/>
        <v>87.40652581467361</v>
      </c>
      <c r="K17" s="13">
        <v>30</v>
      </c>
      <c r="L17" s="16">
        <f t="shared" si="1"/>
        <v>26.221957744402083</v>
      </c>
      <c r="M17" s="30">
        <v>23411.3</v>
      </c>
      <c r="N17" s="12">
        <v>28483.8</v>
      </c>
      <c r="O17" s="15">
        <f t="shared" si="2"/>
        <v>82.1916317345298</v>
      </c>
      <c r="P17" s="13">
        <v>25</v>
      </c>
      <c r="Q17" s="16">
        <f t="shared" si="3"/>
        <v>20.54790793363245</v>
      </c>
      <c r="R17" s="12">
        <v>8</v>
      </c>
      <c r="S17" s="15">
        <v>0</v>
      </c>
      <c r="T17" s="13">
        <v>8</v>
      </c>
      <c r="U17" s="16">
        <f t="shared" si="4"/>
        <v>0</v>
      </c>
      <c r="V17" s="12">
        <v>0</v>
      </c>
      <c r="W17" s="12">
        <v>28522.7</v>
      </c>
      <c r="X17" s="15">
        <f t="shared" si="5"/>
        <v>0</v>
      </c>
      <c r="Y17" s="13">
        <v>7</v>
      </c>
      <c r="Z17" s="17">
        <f t="shared" si="6"/>
        <v>1</v>
      </c>
      <c r="AA17" s="16">
        <f t="shared" si="7"/>
        <v>7</v>
      </c>
      <c r="AB17" s="23">
        <f t="shared" si="8"/>
        <v>63.519865678034535</v>
      </c>
      <c r="AC17" s="23">
        <v>100</v>
      </c>
      <c r="AD17" s="23">
        <v>10</v>
      </c>
      <c r="AE17" s="23">
        <f t="shared" si="9"/>
        <v>6.351986567803454</v>
      </c>
      <c r="AF17" s="12">
        <v>28522.7</v>
      </c>
      <c r="AG17" s="12">
        <v>28483.8</v>
      </c>
      <c r="AH17" s="15">
        <f t="shared" si="10"/>
        <v>0.13638260052520082</v>
      </c>
      <c r="AI17" s="13">
        <v>5</v>
      </c>
      <c r="AJ17" s="17">
        <f t="shared" si="43"/>
        <v>99.01678154297632</v>
      </c>
      <c r="AK17" s="16">
        <f t="shared" si="44"/>
        <v>4.950839077148816</v>
      </c>
      <c r="AL17" s="12">
        <v>8895.1</v>
      </c>
      <c r="AM17" s="12">
        <v>6529.6</v>
      </c>
      <c r="AN17" s="15">
        <f t="shared" si="11"/>
        <v>36.227333986767945</v>
      </c>
      <c r="AO17" s="15">
        <v>1</v>
      </c>
      <c r="AP17" s="13">
        <v>25</v>
      </c>
      <c r="AQ17" s="16">
        <f t="shared" si="45"/>
        <v>25</v>
      </c>
      <c r="AR17" s="12"/>
      <c r="AS17" s="12"/>
      <c r="AT17" s="12"/>
      <c r="AU17" s="13">
        <v>15</v>
      </c>
      <c r="AV17" s="14">
        <v>15</v>
      </c>
      <c r="AW17" s="30">
        <v>2.4</v>
      </c>
      <c r="AX17" s="12">
        <v>28483.8</v>
      </c>
      <c r="AY17" s="15">
        <f t="shared" si="12"/>
        <v>0.008425842057590631</v>
      </c>
      <c r="AZ17" s="15">
        <f t="shared" si="13"/>
        <v>0.987573379686235</v>
      </c>
      <c r="BA17" s="13">
        <v>10</v>
      </c>
      <c r="BB17" s="16">
        <f t="shared" si="14"/>
        <v>9.87573379686235</v>
      </c>
      <c r="BC17" s="12"/>
      <c r="BD17" s="12"/>
      <c r="BE17" s="12"/>
      <c r="BF17" s="13">
        <v>10</v>
      </c>
      <c r="BG17" s="14">
        <v>10</v>
      </c>
      <c r="BH17" s="12">
        <v>1</v>
      </c>
      <c r="BI17" s="13">
        <v>30</v>
      </c>
      <c r="BJ17" s="14">
        <f>BH17*BI17</f>
        <v>30</v>
      </c>
      <c r="BK17" s="12">
        <v>1</v>
      </c>
      <c r="BL17" s="13">
        <v>5</v>
      </c>
      <c r="BM17" s="14">
        <v>5</v>
      </c>
      <c r="BN17" s="23">
        <f t="shared" si="15"/>
        <v>99.82657287401116</v>
      </c>
      <c r="BO17" s="23">
        <v>100</v>
      </c>
      <c r="BP17" s="23">
        <v>25</v>
      </c>
      <c r="BQ17" s="23">
        <f t="shared" si="16"/>
        <v>24.95664321850279</v>
      </c>
      <c r="BR17" s="30">
        <v>24248.9</v>
      </c>
      <c r="BS17" s="30">
        <v>24249.7</v>
      </c>
      <c r="BT17" s="15">
        <f t="shared" si="17"/>
        <v>-0.0032991187229081415</v>
      </c>
      <c r="BU17" s="15">
        <f t="shared" si="42"/>
        <v>1.0001517684736156</v>
      </c>
      <c r="BV17" s="13">
        <v>40</v>
      </c>
      <c r="BW17" s="14">
        <v>40</v>
      </c>
      <c r="BX17" s="30">
        <v>0.3</v>
      </c>
      <c r="BY17" s="30">
        <v>24249.7</v>
      </c>
      <c r="BZ17" s="15">
        <f t="shared" si="18"/>
        <v>0.0012371287067468875</v>
      </c>
      <c r="CA17" s="13">
        <v>15</v>
      </c>
      <c r="CB17" s="17">
        <f t="shared" si="19"/>
        <v>0.9999409903368027</v>
      </c>
      <c r="CC17" s="16">
        <f t="shared" si="40"/>
        <v>14.99911485505204</v>
      </c>
      <c r="CD17" s="12">
        <v>0</v>
      </c>
      <c r="CE17" s="13">
        <v>40</v>
      </c>
      <c r="CF17" s="14">
        <f>CD17*CE17</f>
        <v>0</v>
      </c>
      <c r="CG17" s="12">
        <v>1</v>
      </c>
      <c r="CH17" s="13">
        <v>5</v>
      </c>
      <c r="CI17" s="14">
        <v>5</v>
      </c>
      <c r="CJ17" s="23">
        <f t="shared" si="20"/>
        <v>59.99911485505204</v>
      </c>
      <c r="CK17" s="23">
        <v>100</v>
      </c>
      <c r="CL17" s="23">
        <v>25</v>
      </c>
      <c r="CM17" s="23">
        <f t="shared" si="21"/>
        <v>14.999778713763009</v>
      </c>
      <c r="CN17" s="12">
        <v>1</v>
      </c>
      <c r="CO17" s="13">
        <v>40</v>
      </c>
      <c r="CP17" s="14">
        <v>0</v>
      </c>
      <c r="CQ17" s="12">
        <v>1</v>
      </c>
      <c r="CR17" s="13">
        <v>5</v>
      </c>
      <c r="CS17" s="14">
        <v>5</v>
      </c>
      <c r="CT17" s="30">
        <v>0</v>
      </c>
      <c r="CU17" s="13">
        <v>40</v>
      </c>
      <c r="CV17" s="14">
        <v>0</v>
      </c>
      <c r="CW17" s="30">
        <v>1</v>
      </c>
      <c r="CX17" s="13">
        <v>15</v>
      </c>
      <c r="CY17" s="14">
        <v>15</v>
      </c>
      <c r="CZ17" s="23">
        <f t="shared" si="22"/>
        <v>20</v>
      </c>
      <c r="DA17" s="23">
        <v>100</v>
      </c>
      <c r="DB17" s="23">
        <v>25</v>
      </c>
      <c r="DC17" s="23">
        <f t="shared" si="23"/>
        <v>5</v>
      </c>
      <c r="DD17" s="30">
        <v>1</v>
      </c>
      <c r="DE17" s="13">
        <v>10</v>
      </c>
      <c r="DF17" s="14">
        <v>10</v>
      </c>
      <c r="DG17" s="30">
        <v>0</v>
      </c>
      <c r="DH17" s="30">
        <v>0</v>
      </c>
      <c r="DI17" s="15" t="e">
        <f t="shared" si="24"/>
        <v>#DIV/0!</v>
      </c>
      <c r="DJ17" s="13">
        <v>15</v>
      </c>
      <c r="DK17" s="14">
        <v>15</v>
      </c>
      <c r="DL17" s="30">
        <v>0</v>
      </c>
      <c r="DM17" s="30">
        <v>0</v>
      </c>
      <c r="DN17" s="30">
        <v>0</v>
      </c>
      <c r="DO17" s="30">
        <v>0</v>
      </c>
      <c r="DP17" s="30">
        <v>0</v>
      </c>
      <c r="DQ17" s="30">
        <v>0</v>
      </c>
      <c r="DR17" s="30">
        <v>0</v>
      </c>
      <c r="DS17" s="30">
        <v>0</v>
      </c>
      <c r="DT17" s="15" t="e">
        <f t="shared" si="25"/>
        <v>#DIV/0!</v>
      </c>
      <c r="DU17" s="17" t="e">
        <f t="shared" si="26"/>
        <v>#DIV/0!</v>
      </c>
      <c r="DV17" s="13">
        <v>15</v>
      </c>
      <c r="DW17" s="16">
        <v>15</v>
      </c>
      <c r="DX17" s="12">
        <v>0</v>
      </c>
      <c r="DY17" s="13">
        <v>30</v>
      </c>
      <c r="DZ17" s="14">
        <v>0</v>
      </c>
      <c r="EA17" s="12">
        <v>0</v>
      </c>
      <c r="EB17" s="13">
        <v>30</v>
      </c>
      <c r="EC17" s="14">
        <v>30</v>
      </c>
      <c r="ED17" s="23">
        <f t="shared" si="27"/>
        <v>70</v>
      </c>
      <c r="EE17" s="23">
        <v>100</v>
      </c>
      <c r="EF17" s="23">
        <v>5</v>
      </c>
      <c r="EG17" s="23">
        <f t="shared" si="28"/>
        <v>3.5</v>
      </c>
      <c r="EH17" s="12">
        <v>0</v>
      </c>
      <c r="EI17" s="12">
        <v>0</v>
      </c>
      <c r="EJ17" s="15" t="e">
        <f t="shared" si="29"/>
        <v>#DIV/0!</v>
      </c>
      <c r="EK17" s="12" t="e">
        <f>1-(EJ17-50)/50</f>
        <v>#DIV/0!</v>
      </c>
      <c r="EL17" s="13">
        <v>50</v>
      </c>
      <c r="EM17" s="14">
        <v>50</v>
      </c>
      <c r="EN17" s="12">
        <v>0</v>
      </c>
      <c r="EO17" s="12">
        <v>0</v>
      </c>
      <c r="EP17" s="15" t="e">
        <f t="shared" si="30"/>
        <v>#DIV/0!</v>
      </c>
      <c r="EQ17" s="12" t="e">
        <f>1-(EP17-50)/50</f>
        <v>#DIV/0!</v>
      </c>
      <c r="ER17" s="13">
        <v>50</v>
      </c>
      <c r="ES17" s="14">
        <v>50</v>
      </c>
      <c r="ET17" s="23">
        <f t="shared" si="31"/>
        <v>100</v>
      </c>
      <c r="EU17" s="23">
        <v>100</v>
      </c>
      <c r="EV17" s="23">
        <v>5</v>
      </c>
      <c r="EW17" s="23">
        <f t="shared" si="32"/>
        <v>5</v>
      </c>
      <c r="EX17" s="12">
        <v>2</v>
      </c>
      <c r="EY17" s="12">
        <v>0</v>
      </c>
      <c r="EZ17" s="12">
        <v>2</v>
      </c>
      <c r="FA17" s="15">
        <f t="shared" si="33"/>
        <v>130</v>
      </c>
      <c r="FB17" s="13">
        <v>25</v>
      </c>
      <c r="FC17" s="13">
        <v>1</v>
      </c>
      <c r="FD17" s="16">
        <f aca="true" t="shared" si="49" ref="FD17:FD25">FB17*FC17</f>
        <v>25</v>
      </c>
      <c r="FE17" s="12">
        <v>1</v>
      </c>
      <c r="FF17" s="12">
        <v>2</v>
      </c>
      <c r="FG17" s="15">
        <f t="shared" si="46"/>
        <v>50</v>
      </c>
      <c r="FH17" s="13">
        <v>25</v>
      </c>
      <c r="FI17" s="16">
        <f t="shared" si="47"/>
        <v>12.5</v>
      </c>
      <c r="FJ17" s="12">
        <v>2</v>
      </c>
      <c r="FK17" s="12">
        <v>2</v>
      </c>
      <c r="FL17" s="12">
        <f t="shared" si="36"/>
        <v>100</v>
      </c>
      <c r="FM17" s="13">
        <v>25</v>
      </c>
      <c r="FN17" s="14">
        <v>25</v>
      </c>
      <c r="FO17" s="12">
        <v>0</v>
      </c>
      <c r="FP17" s="12">
        <v>2</v>
      </c>
      <c r="FQ17" s="15">
        <f t="shared" si="37"/>
        <v>0</v>
      </c>
      <c r="FR17" s="13">
        <v>25</v>
      </c>
      <c r="FS17" s="16">
        <f t="shared" si="48"/>
        <v>0</v>
      </c>
      <c r="FT17" s="23">
        <f t="shared" si="38"/>
        <v>62.5</v>
      </c>
      <c r="FU17" s="23">
        <v>100</v>
      </c>
      <c r="FV17" s="23">
        <v>5</v>
      </c>
      <c r="FW17" s="23">
        <f t="shared" si="39"/>
        <v>3.125</v>
      </c>
    </row>
    <row r="18" spans="1:179" ht="51.75" customHeight="1">
      <c r="A18" s="1" t="s">
        <v>11</v>
      </c>
      <c r="B18" s="26">
        <f>'Приложение 2'!AT18</f>
        <v>50</v>
      </c>
      <c r="C18" s="13">
        <v>15</v>
      </c>
      <c r="D18" s="16">
        <f t="shared" si="41"/>
        <v>7.5</v>
      </c>
      <c r="E18" s="12">
        <v>0</v>
      </c>
      <c r="F18" s="13">
        <v>15</v>
      </c>
      <c r="G18" s="14">
        <v>0</v>
      </c>
      <c r="H18" s="12">
        <v>24585.5</v>
      </c>
      <c r="I18" s="12">
        <v>25729.5</v>
      </c>
      <c r="J18" s="15">
        <f t="shared" si="0"/>
        <v>95.55374181387124</v>
      </c>
      <c r="K18" s="13">
        <v>30</v>
      </c>
      <c r="L18" s="16">
        <f t="shared" si="1"/>
        <v>28.66612254416137</v>
      </c>
      <c r="M18" s="30">
        <v>24186.6</v>
      </c>
      <c r="N18" s="12">
        <v>25729.5</v>
      </c>
      <c r="O18" s="15">
        <f t="shared" si="2"/>
        <v>94.00338133271148</v>
      </c>
      <c r="P18" s="13">
        <v>25</v>
      </c>
      <c r="Q18" s="16">
        <f t="shared" si="3"/>
        <v>23.50084533317787</v>
      </c>
      <c r="R18" s="12">
        <v>11</v>
      </c>
      <c r="S18" s="15">
        <v>0</v>
      </c>
      <c r="T18" s="13">
        <v>8</v>
      </c>
      <c r="U18" s="16">
        <f t="shared" si="4"/>
        <v>0</v>
      </c>
      <c r="V18" s="12">
        <v>0</v>
      </c>
      <c r="W18" s="12">
        <v>26128</v>
      </c>
      <c r="X18" s="15">
        <f t="shared" si="5"/>
        <v>0</v>
      </c>
      <c r="Y18" s="13">
        <v>7</v>
      </c>
      <c r="Z18" s="29">
        <f t="shared" si="6"/>
        <v>1</v>
      </c>
      <c r="AA18" s="16">
        <f t="shared" si="7"/>
        <v>7</v>
      </c>
      <c r="AB18" s="23">
        <f t="shared" si="8"/>
        <v>66.66696787733923</v>
      </c>
      <c r="AC18" s="23">
        <v>100</v>
      </c>
      <c r="AD18" s="23">
        <v>10</v>
      </c>
      <c r="AE18" s="23">
        <f t="shared" si="9"/>
        <v>6.666696787733923</v>
      </c>
      <c r="AF18" s="12">
        <v>26128</v>
      </c>
      <c r="AG18" s="12">
        <v>25729.5</v>
      </c>
      <c r="AH18" s="15">
        <f t="shared" si="10"/>
        <v>1.5251837109614208</v>
      </c>
      <c r="AI18" s="13">
        <v>5</v>
      </c>
      <c r="AJ18" s="17">
        <f t="shared" si="43"/>
        <v>89.46935325382734</v>
      </c>
      <c r="AK18" s="16">
        <f t="shared" si="44"/>
        <v>4.473467662691366</v>
      </c>
      <c r="AL18" s="12">
        <v>8838.4</v>
      </c>
      <c r="AM18" s="12">
        <v>5630.4</v>
      </c>
      <c r="AN18" s="15">
        <f t="shared" si="11"/>
        <v>56.976413753907366</v>
      </c>
      <c r="AO18" s="15">
        <f>1-((AN18-50)/100)</f>
        <v>0.9302358624609264</v>
      </c>
      <c r="AP18" s="13">
        <v>25</v>
      </c>
      <c r="AQ18" s="16">
        <f t="shared" si="45"/>
        <v>23.25589656152316</v>
      </c>
      <c r="AR18" s="12"/>
      <c r="AS18" s="12"/>
      <c r="AT18" s="12"/>
      <c r="AU18" s="13">
        <v>15</v>
      </c>
      <c r="AV18" s="14">
        <v>15</v>
      </c>
      <c r="AW18" s="30">
        <v>237.9</v>
      </c>
      <c r="AX18" s="12">
        <v>25729.5</v>
      </c>
      <c r="AY18" s="41">
        <f t="shared" si="12"/>
        <v>0.9246196000699586</v>
      </c>
      <c r="AZ18" s="15">
        <f t="shared" si="13"/>
        <v>0.2519515734526949</v>
      </c>
      <c r="BA18" s="13">
        <v>10</v>
      </c>
      <c r="BB18" s="16">
        <f t="shared" si="14"/>
        <v>2.519515734526949</v>
      </c>
      <c r="BC18" s="12"/>
      <c r="BD18" s="12"/>
      <c r="BE18" s="12"/>
      <c r="BF18" s="13">
        <v>10</v>
      </c>
      <c r="BG18" s="14">
        <v>10</v>
      </c>
      <c r="BH18" s="12">
        <v>0</v>
      </c>
      <c r="BI18" s="13">
        <v>30</v>
      </c>
      <c r="BJ18" s="14">
        <v>0</v>
      </c>
      <c r="BK18" s="12">
        <v>1</v>
      </c>
      <c r="BL18" s="13">
        <v>5</v>
      </c>
      <c r="BM18" s="14">
        <v>5</v>
      </c>
      <c r="BN18" s="23">
        <f t="shared" si="15"/>
        <v>60.24887995874147</v>
      </c>
      <c r="BO18" s="23">
        <v>100</v>
      </c>
      <c r="BP18" s="23">
        <v>25</v>
      </c>
      <c r="BQ18" s="23">
        <f t="shared" si="16"/>
        <v>15.062219989685365</v>
      </c>
      <c r="BR18" s="30">
        <v>20056.8</v>
      </c>
      <c r="BS18" s="30">
        <v>19960</v>
      </c>
      <c r="BT18" s="15">
        <f t="shared" si="17"/>
        <v>0.4826293326951422</v>
      </c>
      <c r="BU18" s="15">
        <f t="shared" si="42"/>
        <v>0.9779911124593846</v>
      </c>
      <c r="BV18" s="13">
        <v>40</v>
      </c>
      <c r="BW18" s="14">
        <v>40</v>
      </c>
      <c r="BX18" s="30">
        <v>144.4</v>
      </c>
      <c r="BY18" s="30">
        <v>19960</v>
      </c>
      <c r="BZ18" s="15">
        <f t="shared" si="18"/>
        <v>0.7234468937875751</v>
      </c>
      <c r="CA18" s="13">
        <v>15</v>
      </c>
      <c r="CB18" s="27">
        <f t="shared" si="19"/>
        <v>0.965959040137463</v>
      </c>
      <c r="CC18" s="16">
        <f t="shared" si="40"/>
        <v>14.489385602061946</v>
      </c>
      <c r="CD18" s="12">
        <v>0</v>
      </c>
      <c r="CE18" s="13">
        <v>40</v>
      </c>
      <c r="CF18" s="14">
        <f>CD18*CE18</f>
        <v>0</v>
      </c>
      <c r="CG18" s="12">
        <v>1</v>
      </c>
      <c r="CH18" s="13">
        <v>5</v>
      </c>
      <c r="CI18" s="14">
        <v>5</v>
      </c>
      <c r="CJ18" s="23">
        <f t="shared" si="20"/>
        <v>59.489385602061944</v>
      </c>
      <c r="CK18" s="23">
        <v>100</v>
      </c>
      <c r="CL18" s="23">
        <v>25</v>
      </c>
      <c r="CM18" s="23">
        <f t="shared" si="21"/>
        <v>14.872346400515484</v>
      </c>
      <c r="CN18" s="12">
        <v>0</v>
      </c>
      <c r="CO18" s="13">
        <v>40</v>
      </c>
      <c r="CP18" s="14">
        <v>0</v>
      </c>
      <c r="CQ18" s="12">
        <v>1</v>
      </c>
      <c r="CR18" s="13">
        <v>5</v>
      </c>
      <c r="CS18" s="14">
        <v>5</v>
      </c>
      <c r="CT18" s="30">
        <v>0</v>
      </c>
      <c r="CU18" s="13">
        <v>40</v>
      </c>
      <c r="CV18" s="14">
        <v>0</v>
      </c>
      <c r="CW18" s="30">
        <v>1</v>
      </c>
      <c r="CX18" s="13">
        <v>15</v>
      </c>
      <c r="CY18" s="14">
        <v>15</v>
      </c>
      <c r="CZ18" s="23">
        <f t="shared" si="22"/>
        <v>20</v>
      </c>
      <c r="DA18" s="23">
        <v>100</v>
      </c>
      <c r="DB18" s="23">
        <v>25</v>
      </c>
      <c r="DC18" s="23">
        <f t="shared" si="23"/>
        <v>5</v>
      </c>
      <c r="DD18" s="30">
        <v>1</v>
      </c>
      <c r="DE18" s="13">
        <v>10</v>
      </c>
      <c r="DF18" s="14">
        <v>10</v>
      </c>
      <c r="DG18" s="30">
        <v>0</v>
      </c>
      <c r="DH18" s="30">
        <v>1</v>
      </c>
      <c r="DI18" s="12" t="e">
        <f t="shared" si="24"/>
        <v>#DIV/0!</v>
      </c>
      <c r="DJ18" s="13">
        <v>15</v>
      </c>
      <c r="DK18" s="14">
        <v>0</v>
      </c>
      <c r="DL18" s="30">
        <v>0</v>
      </c>
      <c r="DM18" s="30">
        <v>0</v>
      </c>
      <c r="DN18" s="30">
        <v>0</v>
      </c>
      <c r="DO18" s="30">
        <v>0</v>
      </c>
      <c r="DP18" s="30">
        <v>0</v>
      </c>
      <c r="DQ18" s="30">
        <v>0</v>
      </c>
      <c r="DR18" s="30">
        <v>0</v>
      </c>
      <c r="DS18" s="30">
        <v>0</v>
      </c>
      <c r="DT18" s="15" t="e">
        <f t="shared" si="25"/>
        <v>#DIV/0!</v>
      </c>
      <c r="DU18" s="17" t="e">
        <f t="shared" si="26"/>
        <v>#DIV/0!</v>
      </c>
      <c r="DV18" s="13">
        <v>15</v>
      </c>
      <c r="DW18" s="16">
        <v>15</v>
      </c>
      <c r="DX18" s="12">
        <v>0</v>
      </c>
      <c r="DY18" s="13">
        <v>30</v>
      </c>
      <c r="DZ18" s="14">
        <v>0</v>
      </c>
      <c r="EA18" s="12">
        <v>0</v>
      </c>
      <c r="EB18" s="13">
        <v>30</v>
      </c>
      <c r="EC18" s="14">
        <v>30</v>
      </c>
      <c r="ED18" s="23">
        <f t="shared" si="27"/>
        <v>55</v>
      </c>
      <c r="EE18" s="23">
        <v>100</v>
      </c>
      <c r="EF18" s="23">
        <v>5</v>
      </c>
      <c r="EG18" s="23">
        <f t="shared" si="28"/>
        <v>2.75</v>
      </c>
      <c r="EH18" s="12">
        <v>0</v>
      </c>
      <c r="EI18" s="12">
        <v>0</v>
      </c>
      <c r="EJ18" s="12" t="e">
        <f t="shared" si="29"/>
        <v>#DIV/0!</v>
      </c>
      <c r="EK18" s="12" t="e">
        <f>1-(EJ18-50)/50</f>
        <v>#DIV/0!</v>
      </c>
      <c r="EL18" s="13">
        <v>50</v>
      </c>
      <c r="EM18" s="14">
        <v>50</v>
      </c>
      <c r="EN18" s="12">
        <v>0</v>
      </c>
      <c r="EO18" s="12">
        <v>0</v>
      </c>
      <c r="EP18" s="12" t="e">
        <f t="shared" si="30"/>
        <v>#DIV/0!</v>
      </c>
      <c r="EQ18" s="12" t="e">
        <f>1-(EP18-50)/50</f>
        <v>#DIV/0!</v>
      </c>
      <c r="ER18" s="13">
        <v>50</v>
      </c>
      <c r="ES18" s="14">
        <v>50</v>
      </c>
      <c r="ET18" s="23">
        <f t="shared" si="31"/>
        <v>100</v>
      </c>
      <c r="EU18" s="23">
        <v>100</v>
      </c>
      <c r="EV18" s="23">
        <v>5</v>
      </c>
      <c r="EW18" s="23">
        <f t="shared" si="32"/>
        <v>5</v>
      </c>
      <c r="EX18" s="12">
        <v>3</v>
      </c>
      <c r="EY18" s="12">
        <v>0</v>
      </c>
      <c r="EZ18" s="12">
        <v>3</v>
      </c>
      <c r="FA18" s="12">
        <f t="shared" si="33"/>
        <v>130.00000000000003</v>
      </c>
      <c r="FB18" s="13">
        <v>25</v>
      </c>
      <c r="FC18" s="13">
        <v>1</v>
      </c>
      <c r="FD18" s="16">
        <f t="shared" si="49"/>
        <v>25</v>
      </c>
      <c r="FE18" s="12">
        <v>1</v>
      </c>
      <c r="FF18" s="12">
        <v>3</v>
      </c>
      <c r="FG18" s="15">
        <f t="shared" si="46"/>
        <v>33.33333333333333</v>
      </c>
      <c r="FH18" s="13">
        <v>25</v>
      </c>
      <c r="FI18" s="16">
        <f t="shared" si="47"/>
        <v>8.333333333333332</v>
      </c>
      <c r="FJ18" s="12">
        <v>3</v>
      </c>
      <c r="FK18" s="12">
        <v>3</v>
      </c>
      <c r="FL18" s="12">
        <f t="shared" si="36"/>
        <v>100</v>
      </c>
      <c r="FM18" s="13">
        <v>25</v>
      </c>
      <c r="FN18" s="14">
        <v>25</v>
      </c>
      <c r="FO18" s="12">
        <v>1</v>
      </c>
      <c r="FP18" s="12">
        <v>3</v>
      </c>
      <c r="FQ18" s="15">
        <f t="shared" si="37"/>
        <v>33.333333333333336</v>
      </c>
      <c r="FR18" s="13">
        <v>25</v>
      </c>
      <c r="FS18" s="16">
        <f t="shared" si="48"/>
        <v>8.333333333333334</v>
      </c>
      <c r="FT18" s="23">
        <f t="shared" si="38"/>
        <v>66.66666666666666</v>
      </c>
      <c r="FU18" s="23">
        <v>100</v>
      </c>
      <c r="FV18" s="23">
        <v>5</v>
      </c>
      <c r="FW18" s="23">
        <f t="shared" si="39"/>
        <v>3.3333333333333326</v>
      </c>
    </row>
    <row r="19" spans="1:179" ht="50.25" customHeight="1">
      <c r="A19" s="1" t="s">
        <v>12</v>
      </c>
      <c r="B19" s="26">
        <f>'Приложение 2'!AT19</f>
        <v>50</v>
      </c>
      <c r="C19" s="13">
        <v>15</v>
      </c>
      <c r="D19" s="16">
        <f t="shared" si="41"/>
        <v>7.5</v>
      </c>
      <c r="E19" s="12">
        <v>0</v>
      </c>
      <c r="F19" s="13">
        <v>15</v>
      </c>
      <c r="G19" s="14">
        <v>0</v>
      </c>
      <c r="H19" s="12">
        <v>23533.9</v>
      </c>
      <c r="I19" s="12">
        <v>24767.3</v>
      </c>
      <c r="J19" s="15">
        <f t="shared" si="0"/>
        <v>95.02004659369412</v>
      </c>
      <c r="K19" s="13">
        <v>30</v>
      </c>
      <c r="L19" s="16">
        <f t="shared" si="1"/>
        <v>28.506013978108236</v>
      </c>
      <c r="M19" s="30">
        <v>22671</v>
      </c>
      <c r="N19" s="12">
        <v>24767.3</v>
      </c>
      <c r="O19" s="15">
        <f t="shared" si="2"/>
        <v>91.53601724854951</v>
      </c>
      <c r="P19" s="13">
        <v>25</v>
      </c>
      <c r="Q19" s="16">
        <f t="shared" si="3"/>
        <v>22.884004312137378</v>
      </c>
      <c r="R19" s="12">
        <v>10</v>
      </c>
      <c r="S19" s="15">
        <v>0</v>
      </c>
      <c r="T19" s="13">
        <v>8</v>
      </c>
      <c r="U19" s="16">
        <f t="shared" si="4"/>
        <v>0</v>
      </c>
      <c r="V19" s="12">
        <v>0</v>
      </c>
      <c r="W19" s="12">
        <v>24807.4</v>
      </c>
      <c r="X19" s="15">
        <f t="shared" si="5"/>
        <v>0</v>
      </c>
      <c r="Y19" s="13">
        <v>7</v>
      </c>
      <c r="Z19" s="29">
        <f t="shared" si="6"/>
        <v>1</v>
      </c>
      <c r="AA19" s="16">
        <f t="shared" si="7"/>
        <v>7</v>
      </c>
      <c r="AB19" s="23">
        <f t="shared" si="8"/>
        <v>65.89001829024562</v>
      </c>
      <c r="AC19" s="23">
        <v>100</v>
      </c>
      <c r="AD19" s="23">
        <v>10</v>
      </c>
      <c r="AE19" s="23">
        <f t="shared" si="9"/>
        <v>6.589001829024562</v>
      </c>
      <c r="AF19" s="12">
        <v>24807.4</v>
      </c>
      <c r="AG19" s="12">
        <v>24767.3</v>
      </c>
      <c r="AH19" s="15">
        <f t="shared" si="10"/>
        <v>0.16164531551070319</v>
      </c>
      <c r="AI19" s="13">
        <v>5</v>
      </c>
      <c r="AJ19" s="17">
        <f t="shared" si="43"/>
        <v>98.83557355425842</v>
      </c>
      <c r="AK19" s="16">
        <f t="shared" si="44"/>
        <v>4.941778677712921</v>
      </c>
      <c r="AL19" s="12">
        <v>7348.3</v>
      </c>
      <c r="AM19" s="12">
        <v>5806.3</v>
      </c>
      <c r="AN19" s="15">
        <f t="shared" si="11"/>
        <v>26.557360108847284</v>
      </c>
      <c r="AO19" s="15">
        <v>1</v>
      </c>
      <c r="AP19" s="13">
        <v>25</v>
      </c>
      <c r="AQ19" s="16">
        <f t="shared" si="45"/>
        <v>25</v>
      </c>
      <c r="AR19" s="12"/>
      <c r="AS19" s="12"/>
      <c r="AT19" s="12"/>
      <c r="AU19" s="13">
        <v>15</v>
      </c>
      <c r="AV19" s="14">
        <v>15</v>
      </c>
      <c r="AW19" s="30">
        <v>0</v>
      </c>
      <c r="AX19" s="30">
        <v>24767.3</v>
      </c>
      <c r="AY19" s="17">
        <f t="shared" si="12"/>
        <v>0</v>
      </c>
      <c r="AZ19" s="17">
        <f t="shared" si="13"/>
        <v>1</v>
      </c>
      <c r="BA19" s="31">
        <v>10</v>
      </c>
      <c r="BB19" s="16">
        <f t="shared" si="14"/>
        <v>10</v>
      </c>
      <c r="BC19" s="12"/>
      <c r="BD19" s="12"/>
      <c r="BE19" s="12"/>
      <c r="BF19" s="13">
        <v>10</v>
      </c>
      <c r="BG19" s="14">
        <v>10</v>
      </c>
      <c r="BH19" s="12">
        <v>0</v>
      </c>
      <c r="BI19" s="13">
        <v>30</v>
      </c>
      <c r="BJ19" s="14">
        <v>0</v>
      </c>
      <c r="BK19" s="12">
        <v>1</v>
      </c>
      <c r="BL19" s="13">
        <v>5</v>
      </c>
      <c r="BM19" s="14">
        <v>5</v>
      </c>
      <c r="BN19" s="23">
        <f t="shared" si="15"/>
        <v>69.94177867771292</v>
      </c>
      <c r="BO19" s="23">
        <v>100</v>
      </c>
      <c r="BP19" s="23">
        <v>25</v>
      </c>
      <c r="BQ19" s="23">
        <f t="shared" si="16"/>
        <v>17.48544466942823</v>
      </c>
      <c r="BR19" s="30">
        <v>20187.7</v>
      </c>
      <c r="BS19" s="30">
        <v>20181.9</v>
      </c>
      <c r="BT19" s="15">
        <f t="shared" si="17"/>
        <v>0.02873036551959496</v>
      </c>
      <c r="BU19" s="15">
        <f t="shared" si="42"/>
        <v>0.998679086475211</v>
      </c>
      <c r="BV19" s="13">
        <v>40</v>
      </c>
      <c r="BW19" s="14">
        <v>40</v>
      </c>
      <c r="BX19" s="30">
        <v>0</v>
      </c>
      <c r="BY19" s="30">
        <v>20181.9</v>
      </c>
      <c r="BZ19" s="15">
        <f t="shared" si="18"/>
        <v>0</v>
      </c>
      <c r="CA19" s="13">
        <v>15</v>
      </c>
      <c r="CB19" s="29">
        <f t="shared" si="19"/>
        <v>1</v>
      </c>
      <c r="CC19" s="16">
        <f t="shared" si="40"/>
        <v>15</v>
      </c>
      <c r="CD19" s="12">
        <v>0</v>
      </c>
      <c r="CE19" s="13">
        <v>40</v>
      </c>
      <c r="CF19" s="14">
        <v>0</v>
      </c>
      <c r="CG19" s="12">
        <v>1</v>
      </c>
      <c r="CH19" s="13">
        <v>5</v>
      </c>
      <c r="CI19" s="14">
        <v>5</v>
      </c>
      <c r="CJ19" s="23">
        <f t="shared" si="20"/>
        <v>60</v>
      </c>
      <c r="CK19" s="23">
        <v>100</v>
      </c>
      <c r="CL19" s="23">
        <v>25</v>
      </c>
      <c r="CM19" s="23">
        <f t="shared" si="21"/>
        <v>15</v>
      </c>
      <c r="CN19" s="12">
        <v>0</v>
      </c>
      <c r="CO19" s="13">
        <v>40</v>
      </c>
      <c r="CP19" s="14">
        <v>0</v>
      </c>
      <c r="CQ19" s="12">
        <v>1</v>
      </c>
      <c r="CR19" s="13">
        <v>5</v>
      </c>
      <c r="CS19" s="14">
        <v>5</v>
      </c>
      <c r="CT19" s="30">
        <v>0</v>
      </c>
      <c r="CU19" s="13">
        <v>40</v>
      </c>
      <c r="CV19" s="14">
        <v>0</v>
      </c>
      <c r="CW19" s="30">
        <v>1</v>
      </c>
      <c r="CX19" s="13">
        <v>15</v>
      </c>
      <c r="CY19" s="14">
        <v>15</v>
      </c>
      <c r="CZ19" s="23">
        <f t="shared" si="22"/>
        <v>20</v>
      </c>
      <c r="DA19" s="23">
        <v>100</v>
      </c>
      <c r="DB19" s="23">
        <v>25</v>
      </c>
      <c r="DC19" s="23">
        <f t="shared" si="23"/>
        <v>5</v>
      </c>
      <c r="DD19" s="30">
        <v>1</v>
      </c>
      <c r="DE19" s="13">
        <v>10</v>
      </c>
      <c r="DF19" s="14">
        <v>10</v>
      </c>
      <c r="DG19" s="30">
        <v>0</v>
      </c>
      <c r="DH19" s="30">
        <v>3</v>
      </c>
      <c r="DI19" s="12" t="e">
        <f t="shared" si="24"/>
        <v>#DIV/0!</v>
      </c>
      <c r="DJ19" s="13">
        <v>15</v>
      </c>
      <c r="DK19" s="14">
        <v>0</v>
      </c>
      <c r="DL19" s="30">
        <v>0</v>
      </c>
      <c r="DM19" s="30">
        <v>0</v>
      </c>
      <c r="DN19" s="30">
        <v>0</v>
      </c>
      <c r="DO19" s="30">
        <v>0</v>
      </c>
      <c r="DP19" s="30">
        <v>0</v>
      </c>
      <c r="DQ19" s="30">
        <v>0</v>
      </c>
      <c r="DR19" s="30">
        <v>0</v>
      </c>
      <c r="DS19" s="30">
        <v>0</v>
      </c>
      <c r="DT19" s="12" t="e">
        <f t="shared" si="25"/>
        <v>#DIV/0!</v>
      </c>
      <c r="DU19" s="12" t="e">
        <f t="shared" si="26"/>
        <v>#DIV/0!</v>
      </c>
      <c r="DV19" s="13">
        <v>15</v>
      </c>
      <c r="DW19" s="14">
        <v>15</v>
      </c>
      <c r="DX19" s="12">
        <v>0</v>
      </c>
      <c r="DY19" s="13">
        <v>30</v>
      </c>
      <c r="DZ19" s="14">
        <v>0</v>
      </c>
      <c r="EA19" s="12">
        <v>0</v>
      </c>
      <c r="EB19" s="13">
        <v>30</v>
      </c>
      <c r="EC19" s="14">
        <v>30</v>
      </c>
      <c r="ED19" s="23">
        <f t="shared" si="27"/>
        <v>55</v>
      </c>
      <c r="EE19" s="23">
        <v>100</v>
      </c>
      <c r="EF19" s="23">
        <v>5</v>
      </c>
      <c r="EG19" s="23">
        <f t="shared" si="28"/>
        <v>2.75</v>
      </c>
      <c r="EH19" s="12">
        <v>0</v>
      </c>
      <c r="EI19" s="12">
        <v>0</v>
      </c>
      <c r="EJ19" s="12" t="e">
        <f t="shared" si="29"/>
        <v>#DIV/0!</v>
      </c>
      <c r="EK19" s="12"/>
      <c r="EL19" s="13">
        <v>50</v>
      </c>
      <c r="EM19" s="14">
        <v>50</v>
      </c>
      <c r="EN19" s="12">
        <v>0</v>
      </c>
      <c r="EO19" s="12">
        <v>0</v>
      </c>
      <c r="EP19" s="12" t="e">
        <f t="shared" si="30"/>
        <v>#DIV/0!</v>
      </c>
      <c r="EQ19" s="12"/>
      <c r="ER19" s="13">
        <v>50</v>
      </c>
      <c r="ES19" s="14">
        <v>50</v>
      </c>
      <c r="ET19" s="23">
        <f t="shared" si="31"/>
        <v>100</v>
      </c>
      <c r="EU19" s="23">
        <v>100</v>
      </c>
      <c r="EV19" s="23">
        <v>5</v>
      </c>
      <c r="EW19" s="23">
        <f t="shared" si="32"/>
        <v>5</v>
      </c>
      <c r="EX19" s="12">
        <v>3</v>
      </c>
      <c r="EY19" s="12">
        <v>0</v>
      </c>
      <c r="EZ19" s="12">
        <v>3</v>
      </c>
      <c r="FA19" s="12">
        <f t="shared" si="33"/>
        <v>130.00000000000003</v>
      </c>
      <c r="FB19" s="13">
        <v>25</v>
      </c>
      <c r="FC19" s="13">
        <v>1</v>
      </c>
      <c r="FD19" s="16">
        <f t="shared" si="49"/>
        <v>25</v>
      </c>
      <c r="FE19" s="12">
        <v>1</v>
      </c>
      <c r="FF19" s="12">
        <v>3</v>
      </c>
      <c r="FG19" s="15">
        <f t="shared" si="46"/>
        <v>33.33333333333333</v>
      </c>
      <c r="FH19" s="13">
        <v>25</v>
      </c>
      <c r="FI19" s="16">
        <f t="shared" si="47"/>
        <v>8.333333333333332</v>
      </c>
      <c r="FJ19" s="12">
        <v>3</v>
      </c>
      <c r="FK19" s="12">
        <v>3</v>
      </c>
      <c r="FL19" s="12">
        <f t="shared" si="36"/>
        <v>100</v>
      </c>
      <c r="FM19" s="13">
        <v>25</v>
      </c>
      <c r="FN19" s="14">
        <v>25</v>
      </c>
      <c r="FO19" s="12">
        <v>1</v>
      </c>
      <c r="FP19" s="12">
        <v>3</v>
      </c>
      <c r="FQ19" s="15">
        <f t="shared" si="37"/>
        <v>33.333333333333336</v>
      </c>
      <c r="FR19" s="13">
        <v>25</v>
      </c>
      <c r="FS19" s="16">
        <f t="shared" si="48"/>
        <v>8.333333333333334</v>
      </c>
      <c r="FT19" s="23">
        <f t="shared" si="38"/>
        <v>66.66666666666666</v>
      </c>
      <c r="FU19" s="23">
        <v>100</v>
      </c>
      <c r="FV19" s="23">
        <v>5</v>
      </c>
      <c r="FW19" s="23">
        <f t="shared" si="39"/>
        <v>3.3333333333333326</v>
      </c>
    </row>
    <row r="20" spans="1:179" ht="40.5" customHeight="1">
      <c r="A20" s="1" t="s">
        <v>13</v>
      </c>
      <c r="B20" s="26">
        <f>'Приложение 2'!AT20</f>
        <v>50</v>
      </c>
      <c r="C20" s="13">
        <v>15</v>
      </c>
      <c r="D20" s="16">
        <f t="shared" si="41"/>
        <v>7.5</v>
      </c>
      <c r="E20" s="12">
        <v>0</v>
      </c>
      <c r="F20" s="13">
        <v>15</v>
      </c>
      <c r="G20" s="14">
        <v>0</v>
      </c>
      <c r="H20" s="12">
        <v>5544.3</v>
      </c>
      <c r="I20" s="12">
        <v>5644.4</v>
      </c>
      <c r="J20" s="15">
        <f t="shared" si="0"/>
        <v>98.22656083906173</v>
      </c>
      <c r="K20" s="13">
        <v>30</v>
      </c>
      <c r="L20" s="16">
        <f t="shared" si="1"/>
        <v>29.46796825171852</v>
      </c>
      <c r="M20" s="12">
        <v>5543.7</v>
      </c>
      <c r="N20" s="12">
        <v>5644.4</v>
      </c>
      <c r="O20" s="15">
        <f t="shared" si="2"/>
        <v>98.21593083410106</v>
      </c>
      <c r="P20" s="13">
        <v>25</v>
      </c>
      <c r="Q20" s="16">
        <f t="shared" si="3"/>
        <v>24.553982708525265</v>
      </c>
      <c r="R20" s="12">
        <v>4</v>
      </c>
      <c r="S20" s="15">
        <f>1-(R20/4)</f>
        <v>0</v>
      </c>
      <c r="T20" s="13">
        <v>8</v>
      </c>
      <c r="U20" s="16">
        <f t="shared" si="4"/>
        <v>0</v>
      </c>
      <c r="V20" s="12">
        <v>0</v>
      </c>
      <c r="W20" s="12">
        <v>5710.7</v>
      </c>
      <c r="X20" s="12">
        <f t="shared" si="5"/>
        <v>0</v>
      </c>
      <c r="Y20" s="13">
        <v>7</v>
      </c>
      <c r="Z20" s="13">
        <f t="shared" si="6"/>
        <v>1</v>
      </c>
      <c r="AA20" s="14">
        <f t="shared" si="7"/>
        <v>7</v>
      </c>
      <c r="AB20" s="23">
        <f t="shared" si="8"/>
        <v>68.52195096024379</v>
      </c>
      <c r="AC20" s="23">
        <v>100</v>
      </c>
      <c r="AD20" s="23">
        <v>10</v>
      </c>
      <c r="AE20" s="23">
        <f t="shared" si="9"/>
        <v>6.852195096024378</v>
      </c>
      <c r="AF20" s="12">
        <v>5710.7</v>
      </c>
      <c r="AG20" s="12">
        <v>5644.4</v>
      </c>
      <c r="AH20" s="15">
        <f t="shared" si="10"/>
        <v>1.1609785140175493</v>
      </c>
      <c r="AI20" s="13">
        <v>5</v>
      </c>
      <c r="AJ20" s="17">
        <f t="shared" si="43"/>
        <v>91.89288475022775</v>
      </c>
      <c r="AK20" s="16">
        <f t="shared" si="44"/>
        <v>4.594644237511387</v>
      </c>
      <c r="AL20" s="12">
        <v>1835.7</v>
      </c>
      <c r="AM20" s="12">
        <v>1269.5</v>
      </c>
      <c r="AN20" s="15">
        <f t="shared" si="11"/>
        <v>44.600236313509264</v>
      </c>
      <c r="AO20" s="15">
        <v>1</v>
      </c>
      <c r="AP20" s="13">
        <v>25</v>
      </c>
      <c r="AQ20" s="16">
        <f t="shared" si="45"/>
        <v>25</v>
      </c>
      <c r="AR20" s="12"/>
      <c r="AS20" s="12"/>
      <c r="AT20" s="12"/>
      <c r="AU20" s="13">
        <v>15</v>
      </c>
      <c r="AV20" s="14">
        <v>15</v>
      </c>
      <c r="AW20" s="30">
        <v>4.2</v>
      </c>
      <c r="AX20" s="12">
        <v>5281.3</v>
      </c>
      <c r="AY20" s="15">
        <f t="shared" si="12"/>
        <v>0.07952587431124912</v>
      </c>
      <c r="AZ20" s="15">
        <f t="shared" si="13"/>
        <v>0.8886397562511537</v>
      </c>
      <c r="BA20" s="13">
        <v>10</v>
      </c>
      <c r="BB20" s="16">
        <f t="shared" si="14"/>
        <v>8.886397562511537</v>
      </c>
      <c r="BC20" s="12"/>
      <c r="BD20" s="12"/>
      <c r="BE20" s="12"/>
      <c r="BF20" s="13">
        <v>10</v>
      </c>
      <c r="BG20" s="14">
        <v>10</v>
      </c>
      <c r="BH20" s="12">
        <v>1</v>
      </c>
      <c r="BI20" s="13">
        <v>30</v>
      </c>
      <c r="BJ20" s="14">
        <v>30</v>
      </c>
      <c r="BK20" s="12">
        <v>1</v>
      </c>
      <c r="BL20" s="13">
        <v>5</v>
      </c>
      <c r="BM20" s="14">
        <v>5</v>
      </c>
      <c r="BN20" s="23">
        <f t="shared" si="15"/>
        <v>98.48104180002292</v>
      </c>
      <c r="BO20" s="23">
        <v>100</v>
      </c>
      <c r="BP20" s="23">
        <v>25</v>
      </c>
      <c r="BQ20" s="23">
        <f t="shared" si="16"/>
        <v>24.62026045000573</v>
      </c>
      <c r="BR20" s="30">
        <v>216.2</v>
      </c>
      <c r="BS20" s="30">
        <v>215.7</v>
      </c>
      <c r="BT20" s="15">
        <f t="shared" si="17"/>
        <v>0.23126734505087881</v>
      </c>
      <c r="BU20" s="15">
        <f t="shared" si="42"/>
        <v>0.9894058986843823</v>
      </c>
      <c r="BV20" s="13">
        <v>40</v>
      </c>
      <c r="BW20" s="14">
        <v>40</v>
      </c>
      <c r="BX20" s="30">
        <v>0.6</v>
      </c>
      <c r="BY20" s="30">
        <v>215.7</v>
      </c>
      <c r="BZ20" s="15">
        <f t="shared" si="18"/>
        <v>0.2781641168289291</v>
      </c>
      <c r="CA20" s="13">
        <v>15</v>
      </c>
      <c r="CB20" s="29">
        <f t="shared" si="19"/>
        <v>0.9868009647531214</v>
      </c>
      <c r="CC20" s="16">
        <f aca="true" t="shared" si="50" ref="CC20:CC25">CA20*CB20</f>
        <v>14.802014471296822</v>
      </c>
      <c r="CD20" s="12">
        <v>1</v>
      </c>
      <c r="CE20" s="13">
        <v>40</v>
      </c>
      <c r="CF20" s="14">
        <v>40</v>
      </c>
      <c r="CG20" s="12">
        <v>0</v>
      </c>
      <c r="CH20" s="13">
        <v>5</v>
      </c>
      <c r="CI20" s="14">
        <v>0</v>
      </c>
      <c r="CJ20" s="23">
        <f t="shared" si="20"/>
        <v>94.80201447129681</v>
      </c>
      <c r="CK20" s="23">
        <v>100</v>
      </c>
      <c r="CL20" s="23">
        <v>25</v>
      </c>
      <c r="CM20" s="23">
        <f t="shared" si="21"/>
        <v>23.700503617824204</v>
      </c>
      <c r="CN20" s="12">
        <v>0</v>
      </c>
      <c r="CO20" s="13">
        <v>40</v>
      </c>
      <c r="CP20" s="14">
        <v>0</v>
      </c>
      <c r="CQ20" s="12">
        <v>0</v>
      </c>
      <c r="CR20" s="13">
        <v>5</v>
      </c>
      <c r="CS20" s="14">
        <v>0</v>
      </c>
      <c r="CT20" s="30">
        <v>1</v>
      </c>
      <c r="CU20" s="13">
        <v>40</v>
      </c>
      <c r="CV20" s="14">
        <v>40</v>
      </c>
      <c r="CW20" s="30">
        <v>1</v>
      </c>
      <c r="CX20" s="13">
        <v>15</v>
      </c>
      <c r="CY20" s="14">
        <v>15</v>
      </c>
      <c r="CZ20" s="23">
        <f t="shared" si="22"/>
        <v>55</v>
      </c>
      <c r="DA20" s="23">
        <v>100</v>
      </c>
      <c r="DB20" s="23">
        <v>25</v>
      </c>
      <c r="DC20" s="23">
        <f t="shared" si="23"/>
        <v>13.750000000000002</v>
      </c>
      <c r="DD20" s="30">
        <v>1</v>
      </c>
      <c r="DE20" s="13">
        <v>10</v>
      </c>
      <c r="DF20" s="14">
        <v>10</v>
      </c>
      <c r="DG20" s="30">
        <v>0</v>
      </c>
      <c r="DH20" s="30">
        <v>0</v>
      </c>
      <c r="DI20" s="12" t="e">
        <f t="shared" si="24"/>
        <v>#DIV/0!</v>
      </c>
      <c r="DJ20" s="13">
        <v>15</v>
      </c>
      <c r="DK20" s="14">
        <v>15</v>
      </c>
      <c r="DL20" s="30">
        <v>0</v>
      </c>
      <c r="DM20" s="30">
        <v>0</v>
      </c>
      <c r="DN20" s="30">
        <v>0</v>
      </c>
      <c r="DO20" s="30">
        <v>0</v>
      </c>
      <c r="DP20" s="30">
        <v>0</v>
      </c>
      <c r="DQ20" s="30">
        <v>0</v>
      </c>
      <c r="DR20" s="30">
        <v>0</v>
      </c>
      <c r="DS20" s="30">
        <v>0</v>
      </c>
      <c r="DT20" s="12" t="e">
        <f t="shared" si="25"/>
        <v>#DIV/0!</v>
      </c>
      <c r="DU20" s="12" t="e">
        <f t="shared" si="26"/>
        <v>#DIV/0!</v>
      </c>
      <c r="DV20" s="13">
        <v>15</v>
      </c>
      <c r="DW20" s="14">
        <v>15</v>
      </c>
      <c r="DX20" s="12">
        <v>0</v>
      </c>
      <c r="DY20" s="13">
        <v>30</v>
      </c>
      <c r="DZ20" s="14">
        <v>0</v>
      </c>
      <c r="EA20" s="12">
        <v>0</v>
      </c>
      <c r="EB20" s="13">
        <v>30</v>
      </c>
      <c r="EC20" s="14">
        <v>30</v>
      </c>
      <c r="ED20" s="23">
        <f t="shared" si="27"/>
        <v>70</v>
      </c>
      <c r="EE20" s="23">
        <v>100</v>
      </c>
      <c r="EF20" s="23">
        <v>5</v>
      </c>
      <c r="EG20" s="23">
        <f t="shared" si="28"/>
        <v>3.5</v>
      </c>
      <c r="EH20" s="12">
        <v>0</v>
      </c>
      <c r="EI20" s="12">
        <v>0</v>
      </c>
      <c r="EJ20" s="12" t="e">
        <f t="shared" si="29"/>
        <v>#DIV/0!</v>
      </c>
      <c r="EK20" s="12"/>
      <c r="EL20" s="13">
        <v>50</v>
      </c>
      <c r="EM20" s="14">
        <v>50</v>
      </c>
      <c r="EN20" s="12">
        <v>0</v>
      </c>
      <c r="EO20" s="12">
        <v>0</v>
      </c>
      <c r="EP20" s="12" t="e">
        <f t="shared" si="30"/>
        <v>#DIV/0!</v>
      </c>
      <c r="EQ20" s="12"/>
      <c r="ER20" s="13">
        <v>50</v>
      </c>
      <c r="ES20" s="14">
        <v>50</v>
      </c>
      <c r="ET20" s="23">
        <f t="shared" si="31"/>
        <v>100</v>
      </c>
      <c r="EU20" s="23">
        <v>100</v>
      </c>
      <c r="EV20" s="23">
        <v>5</v>
      </c>
      <c r="EW20" s="23">
        <f t="shared" si="32"/>
        <v>5</v>
      </c>
      <c r="EX20" s="12">
        <v>1</v>
      </c>
      <c r="EY20" s="12">
        <v>1</v>
      </c>
      <c r="EZ20" s="12">
        <v>2</v>
      </c>
      <c r="FA20" s="12">
        <f t="shared" si="33"/>
        <v>114.99999999999999</v>
      </c>
      <c r="FB20" s="13">
        <v>25</v>
      </c>
      <c r="FC20" s="13">
        <f>(FA20-100)/20</f>
        <v>0.7499999999999993</v>
      </c>
      <c r="FD20" s="16">
        <f t="shared" si="49"/>
        <v>18.749999999999982</v>
      </c>
      <c r="FE20" s="12">
        <v>0</v>
      </c>
      <c r="FF20" s="12">
        <v>2</v>
      </c>
      <c r="FG20" s="12">
        <f t="shared" si="46"/>
        <v>0</v>
      </c>
      <c r="FH20" s="13">
        <v>25</v>
      </c>
      <c r="FI20" s="16">
        <f t="shared" si="47"/>
        <v>0</v>
      </c>
      <c r="FJ20" s="12">
        <v>2</v>
      </c>
      <c r="FK20" s="12">
        <v>2</v>
      </c>
      <c r="FL20" s="12">
        <f t="shared" si="36"/>
        <v>100</v>
      </c>
      <c r="FM20" s="13">
        <v>25</v>
      </c>
      <c r="FN20" s="14">
        <v>25</v>
      </c>
      <c r="FO20" s="12">
        <v>1</v>
      </c>
      <c r="FP20" s="12">
        <v>2</v>
      </c>
      <c r="FQ20" s="12">
        <f t="shared" si="37"/>
        <v>50</v>
      </c>
      <c r="FR20" s="13">
        <v>25</v>
      </c>
      <c r="FS20" s="16">
        <f t="shared" si="48"/>
        <v>12.5</v>
      </c>
      <c r="FT20" s="23">
        <f t="shared" si="38"/>
        <v>56.249999999999986</v>
      </c>
      <c r="FU20" s="23">
        <v>100</v>
      </c>
      <c r="FV20" s="23">
        <v>5</v>
      </c>
      <c r="FW20" s="23">
        <f t="shared" si="39"/>
        <v>2.8124999999999996</v>
      </c>
    </row>
    <row r="21" spans="1:179" ht="50.25" customHeight="1">
      <c r="A21" s="1" t="s">
        <v>14</v>
      </c>
      <c r="B21" s="19">
        <f>'Приложение 2'!AT21</f>
        <v>50</v>
      </c>
      <c r="C21" s="13">
        <v>15</v>
      </c>
      <c r="D21" s="16">
        <f t="shared" si="41"/>
        <v>7.5</v>
      </c>
      <c r="E21" s="12">
        <v>0</v>
      </c>
      <c r="F21" s="13">
        <v>15</v>
      </c>
      <c r="G21" s="14">
        <v>0</v>
      </c>
      <c r="H21" s="12">
        <v>2994.7</v>
      </c>
      <c r="I21" s="12">
        <v>2994.7</v>
      </c>
      <c r="J21" s="15">
        <f t="shared" si="0"/>
        <v>100</v>
      </c>
      <c r="K21" s="13">
        <v>30</v>
      </c>
      <c r="L21" s="16">
        <f t="shared" si="1"/>
        <v>30</v>
      </c>
      <c r="M21" s="30">
        <v>2994.7</v>
      </c>
      <c r="N21" s="12">
        <v>2994.7</v>
      </c>
      <c r="O21" s="15">
        <f t="shared" si="2"/>
        <v>100</v>
      </c>
      <c r="P21" s="13">
        <v>25</v>
      </c>
      <c r="Q21" s="16">
        <f t="shared" si="3"/>
        <v>25</v>
      </c>
      <c r="R21" s="12">
        <v>8</v>
      </c>
      <c r="S21" s="15">
        <v>0</v>
      </c>
      <c r="T21" s="13">
        <v>8</v>
      </c>
      <c r="U21" s="16">
        <f t="shared" si="4"/>
        <v>0</v>
      </c>
      <c r="V21" s="12">
        <v>0</v>
      </c>
      <c r="W21" s="12">
        <v>3036.2</v>
      </c>
      <c r="X21" s="12">
        <f t="shared" si="5"/>
        <v>0</v>
      </c>
      <c r="Y21" s="13">
        <v>7</v>
      </c>
      <c r="Z21" s="13">
        <f t="shared" si="6"/>
        <v>1</v>
      </c>
      <c r="AA21" s="14">
        <f t="shared" si="7"/>
        <v>7</v>
      </c>
      <c r="AB21" s="23">
        <f t="shared" si="8"/>
        <v>69.5</v>
      </c>
      <c r="AC21" s="23">
        <v>100</v>
      </c>
      <c r="AD21" s="23">
        <v>10</v>
      </c>
      <c r="AE21" s="23">
        <f t="shared" si="9"/>
        <v>6.949999999999999</v>
      </c>
      <c r="AF21" s="12">
        <v>3036.2</v>
      </c>
      <c r="AG21" s="12">
        <v>2994.7</v>
      </c>
      <c r="AH21" s="15">
        <f t="shared" si="10"/>
        <v>1.3668401291087544</v>
      </c>
      <c r="AI21" s="13">
        <v>5</v>
      </c>
      <c r="AJ21" s="17">
        <f t="shared" si="43"/>
        <v>90.5161625861471</v>
      </c>
      <c r="AK21" s="16">
        <f t="shared" si="44"/>
        <v>4.5258081293073555</v>
      </c>
      <c r="AL21" s="12">
        <v>1230</v>
      </c>
      <c r="AM21" s="12">
        <v>588.2</v>
      </c>
      <c r="AN21" s="15">
        <f t="shared" si="11"/>
        <v>109.11254675280514</v>
      </c>
      <c r="AO21" s="15">
        <v>0</v>
      </c>
      <c r="AP21" s="13">
        <v>25</v>
      </c>
      <c r="AQ21" s="16">
        <f t="shared" si="45"/>
        <v>0</v>
      </c>
      <c r="AR21" s="12"/>
      <c r="AS21" s="12"/>
      <c r="AT21" s="12"/>
      <c r="AU21" s="13">
        <v>15</v>
      </c>
      <c r="AV21" s="14">
        <v>15</v>
      </c>
      <c r="AW21" s="30">
        <v>9.6</v>
      </c>
      <c r="AX21" s="12">
        <v>2994.7</v>
      </c>
      <c r="AY21" s="15">
        <f t="shared" si="12"/>
        <v>0.3205663338564798</v>
      </c>
      <c r="AZ21" s="15">
        <f t="shared" si="13"/>
        <v>0.6209625078510608</v>
      </c>
      <c r="BA21" s="13">
        <v>10</v>
      </c>
      <c r="BB21" s="16">
        <f t="shared" si="14"/>
        <v>6.209625078510608</v>
      </c>
      <c r="BC21" s="12"/>
      <c r="BD21" s="12"/>
      <c r="BE21" s="12"/>
      <c r="BF21" s="13">
        <v>10</v>
      </c>
      <c r="BG21" s="14">
        <v>10</v>
      </c>
      <c r="BH21" s="12">
        <v>0</v>
      </c>
      <c r="BI21" s="13">
        <v>30</v>
      </c>
      <c r="BJ21" s="14">
        <v>0</v>
      </c>
      <c r="BK21" s="12">
        <v>1</v>
      </c>
      <c r="BL21" s="13">
        <v>5</v>
      </c>
      <c r="BM21" s="14">
        <v>5</v>
      </c>
      <c r="BN21" s="23">
        <f t="shared" si="15"/>
        <v>40.73543320781796</v>
      </c>
      <c r="BO21" s="23">
        <v>100</v>
      </c>
      <c r="BP21" s="23">
        <v>25</v>
      </c>
      <c r="BQ21" s="23">
        <f t="shared" si="16"/>
        <v>10.18385830195449</v>
      </c>
      <c r="BR21" s="30">
        <v>969.6</v>
      </c>
      <c r="BS21" s="30">
        <v>1022.9</v>
      </c>
      <c r="BT21" s="15">
        <f>100*(BS21-BR21)/BR21</f>
        <v>5.4971122112211175</v>
      </c>
      <c r="BU21" s="15">
        <v>1</v>
      </c>
      <c r="BV21" s="13">
        <v>40</v>
      </c>
      <c r="BW21" s="14">
        <v>40</v>
      </c>
      <c r="BX21" s="30">
        <v>4.1</v>
      </c>
      <c r="BY21" s="30">
        <v>1022.9</v>
      </c>
      <c r="BZ21" s="15">
        <f t="shared" si="18"/>
        <v>0.4008211946426825</v>
      </c>
      <c r="CA21" s="13">
        <v>15</v>
      </c>
      <c r="CB21" s="29">
        <f t="shared" si="19"/>
        <v>0.9810247498540171</v>
      </c>
      <c r="CC21" s="16">
        <f t="shared" si="50"/>
        <v>14.715371247810257</v>
      </c>
      <c r="CD21" s="12">
        <v>0</v>
      </c>
      <c r="CE21" s="13">
        <v>40</v>
      </c>
      <c r="CF21" s="14">
        <v>0</v>
      </c>
      <c r="CG21" s="12">
        <v>1</v>
      </c>
      <c r="CH21" s="13">
        <v>5</v>
      </c>
      <c r="CI21" s="14">
        <v>5</v>
      </c>
      <c r="CJ21" s="23">
        <f t="shared" si="20"/>
        <v>59.71537124781025</v>
      </c>
      <c r="CK21" s="23">
        <v>100</v>
      </c>
      <c r="CL21" s="23">
        <v>25</v>
      </c>
      <c r="CM21" s="23">
        <f t="shared" si="21"/>
        <v>14.928842811952563</v>
      </c>
      <c r="CN21" s="12">
        <v>1</v>
      </c>
      <c r="CO21" s="13">
        <v>40</v>
      </c>
      <c r="CP21" s="14">
        <v>40</v>
      </c>
      <c r="CQ21" s="12">
        <v>1</v>
      </c>
      <c r="CR21" s="13">
        <v>5</v>
      </c>
      <c r="CS21" s="14">
        <v>5</v>
      </c>
      <c r="CT21" s="30">
        <v>0</v>
      </c>
      <c r="CU21" s="13">
        <v>40</v>
      </c>
      <c r="CV21" s="14">
        <v>0</v>
      </c>
      <c r="CW21" s="30">
        <v>1</v>
      </c>
      <c r="CX21" s="13">
        <v>15</v>
      </c>
      <c r="CY21" s="14">
        <v>15</v>
      </c>
      <c r="CZ21" s="23">
        <f t="shared" si="22"/>
        <v>60</v>
      </c>
      <c r="DA21" s="23">
        <v>100</v>
      </c>
      <c r="DB21" s="23">
        <v>25</v>
      </c>
      <c r="DC21" s="23">
        <f t="shared" si="23"/>
        <v>15</v>
      </c>
      <c r="DD21" s="30">
        <v>1</v>
      </c>
      <c r="DE21" s="13">
        <v>10</v>
      </c>
      <c r="DF21" s="14">
        <v>10</v>
      </c>
      <c r="DG21" s="30">
        <v>0</v>
      </c>
      <c r="DH21" s="30">
        <v>2</v>
      </c>
      <c r="DI21" s="12" t="e">
        <f t="shared" si="24"/>
        <v>#DIV/0!</v>
      </c>
      <c r="DJ21" s="13">
        <v>15</v>
      </c>
      <c r="DK21" s="14">
        <v>0</v>
      </c>
      <c r="DL21" s="30">
        <v>0</v>
      </c>
      <c r="DM21" s="30">
        <v>0</v>
      </c>
      <c r="DN21" s="30">
        <v>0</v>
      </c>
      <c r="DO21" s="30">
        <v>0</v>
      </c>
      <c r="DP21" s="30">
        <v>0</v>
      </c>
      <c r="DQ21" s="30">
        <v>0</v>
      </c>
      <c r="DR21" s="30">
        <v>0</v>
      </c>
      <c r="DS21" s="30">
        <v>0</v>
      </c>
      <c r="DT21" s="12" t="e">
        <f t="shared" si="25"/>
        <v>#DIV/0!</v>
      </c>
      <c r="DU21" s="12" t="e">
        <f t="shared" si="26"/>
        <v>#DIV/0!</v>
      </c>
      <c r="DV21" s="13">
        <v>15</v>
      </c>
      <c r="DW21" s="14">
        <v>15</v>
      </c>
      <c r="DX21" s="12">
        <v>0</v>
      </c>
      <c r="DY21" s="13">
        <v>30</v>
      </c>
      <c r="DZ21" s="14">
        <v>0</v>
      </c>
      <c r="EA21" s="12">
        <v>0</v>
      </c>
      <c r="EB21" s="13">
        <v>30</v>
      </c>
      <c r="EC21" s="14">
        <v>30</v>
      </c>
      <c r="ED21" s="23">
        <f t="shared" si="27"/>
        <v>55</v>
      </c>
      <c r="EE21" s="23">
        <v>100</v>
      </c>
      <c r="EF21" s="23">
        <v>5</v>
      </c>
      <c r="EG21" s="23">
        <f t="shared" si="28"/>
        <v>2.75</v>
      </c>
      <c r="EH21" s="12">
        <v>0</v>
      </c>
      <c r="EI21" s="12">
        <v>0</v>
      </c>
      <c r="EJ21" s="12" t="e">
        <f t="shared" si="29"/>
        <v>#DIV/0!</v>
      </c>
      <c r="EK21" s="12"/>
      <c r="EL21" s="13">
        <v>50</v>
      </c>
      <c r="EM21" s="14">
        <v>50</v>
      </c>
      <c r="EN21" s="12">
        <v>0</v>
      </c>
      <c r="EO21" s="12">
        <v>0</v>
      </c>
      <c r="EP21" s="12" t="e">
        <f t="shared" si="30"/>
        <v>#DIV/0!</v>
      </c>
      <c r="EQ21" s="12"/>
      <c r="ER21" s="13">
        <v>50</v>
      </c>
      <c r="ES21" s="14">
        <v>50</v>
      </c>
      <c r="ET21" s="23">
        <f t="shared" si="31"/>
        <v>100</v>
      </c>
      <c r="EU21" s="23">
        <v>100</v>
      </c>
      <c r="EV21" s="23">
        <v>5</v>
      </c>
      <c r="EW21" s="23">
        <f t="shared" si="32"/>
        <v>5</v>
      </c>
      <c r="EX21" s="30"/>
      <c r="EY21" s="30"/>
      <c r="EZ21" s="30"/>
      <c r="FA21" s="12" t="e">
        <f t="shared" si="33"/>
        <v>#DIV/0!</v>
      </c>
      <c r="FB21" s="13">
        <v>25</v>
      </c>
      <c r="FC21" s="13">
        <v>1</v>
      </c>
      <c r="FD21" s="16">
        <v>0</v>
      </c>
      <c r="FE21" s="30"/>
      <c r="FF21" s="30"/>
      <c r="FG21" s="12">
        <v>0</v>
      </c>
      <c r="FH21" s="13">
        <v>25</v>
      </c>
      <c r="FI21" s="16">
        <f t="shared" si="47"/>
        <v>0</v>
      </c>
      <c r="FJ21" s="30"/>
      <c r="FK21" s="30"/>
      <c r="FL21" s="12">
        <v>0</v>
      </c>
      <c r="FM21" s="13">
        <v>25</v>
      </c>
      <c r="FN21" s="14">
        <v>0</v>
      </c>
      <c r="FO21" s="30"/>
      <c r="FP21" s="30"/>
      <c r="FQ21" s="12">
        <v>0</v>
      </c>
      <c r="FR21" s="13">
        <v>25</v>
      </c>
      <c r="FS21" s="16">
        <f t="shared" si="48"/>
        <v>0</v>
      </c>
      <c r="FT21" s="23">
        <f t="shared" si="38"/>
        <v>0</v>
      </c>
      <c r="FU21" s="23">
        <v>100</v>
      </c>
      <c r="FV21" s="23">
        <v>5</v>
      </c>
      <c r="FW21" s="23">
        <f t="shared" si="39"/>
        <v>0</v>
      </c>
    </row>
    <row r="22" spans="1:179" ht="63.75" customHeight="1">
      <c r="A22" s="1" t="s">
        <v>15</v>
      </c>
      <c r="B22" s="26">
        <f>'Приложение 2'!AT22</f>
        <v>50</v>
      </c>
      <c r="C22" s="13">
        <v>15</v>
      </c>
      <c r="D22" s="16">
        <f t="shared" si="41"/>
        <v>7.5</v>
      </c>
      <c r="E22" s="12">
        <v>1</v>
      </c>
      <c r="F22" s="13">
        <v>15</v>
      </c>
      <c r="G22" s="14">
        <v>15</v>
      </c>
      <c r="H22" s="12">
        <v>34564.8</v>
      </c>
      <c r="I22" s="12">
        <v>34564.8</v>
      </c>
      <c r="J22" s="15">
        <f t="shared" si="0"/>
        <v>100</v>
      </c>
      <c r="K22" s="13">
        <v>30</v>
      </c>
      <c r="L22" s="16">
        <f t="shared" si="1"/>
        <v>30</v>
      </c>
      <c r="M22" s="30">
        <v>21120.7</v>
      </c>
      <c r="N22" s="12">
        <v>34564.8</v>
      </c>
      <c r="O22" s="15">
        <f t="shared" si="2"/>
        <v>61.10464981715502</v>
      </c>
      <c r="P22" s="13">
        <v>25</v>
      </c>
      <c r="Q22" s="16">
        <f t="shared" si="3"/>
        <v>15.276162454288755</v>
      </c>
      <c r="R22" s="12">
        <v>8</v>
      </c>
      <c r="S22" s="15">
        <v>0</v>
      </c>
      <c r="T22" s="13">
        <v>8</v>
      </c>
      <c r="U22" s="16">
        <f t="shared" si="4"/>
        <v>0</v>
      </c>
      <c r="V22" s="12">
        <v>0</v>
      </c>
      <c r="W22" s="12">
        <v>34614.1</v>
      </c>
      <c r="X22" s="12">
        <f t="shared" si="5"/>
        <v>0</v>
      </c>
      <c r="Y22" s="13">
        <v>7</v>
      </c>
      <c r="Z22" s="13">
        <f t="shared" si="6"/>
        <v>1</v>
      </c>
      <c r="AA22" s="14">
        <f t="shared" si="7"/>
        <v>7</v>
      </c>
      <c r="AB22" s="23">
        <f t="shared" si="8"/>
        <v>74.77616245428875</v>
      </c>
      <c r="AC22" s="23">
        <v>100</v>
      </c>
      <c r="AD22" s="23">
        <v>10</v>
      </c>
      <c r="AE22" s="23">
        <f t="shared" si="9"/>
        <v>7.477616245428875</v>
      </c>
      <c r="AF22" s="12">
        <v>34614.1</v>
      </c>
      <c r="AG22" s="12">
        <v>34564.8</v>
      </c>
      <c r="AH22" s="15">
        <f t="shared" si="10"/>
        <v>0.14242750786527927</v>
      </c>
      <c r="AI22" s="13">
        <v>5</v>
      </c>
      <c r="AJ22" s="17">
        <f t="shared" si="43"/>
        <v>98.97339573325809</v>
      </c>
      <c r="AK22" s="16">
        <f t="shared" si="44"/>
        <v>4.948669786662904</v>
      </c>
      <c r="AL22" s="12">
        <v>13811.4</v>
      </c>
      <c r="AM22" s="12">
        <v>6917.8</v>
      </c>
      <c r="AN22" s="15">
        <f t="shared" si="11"/>
        <v>99.65017780219145</v>
      </c>
      <c r="AO22" s="15">
        <f>1-((AN22-50)/100)</f>
        <v>0.5034982219780855</v>
      </c>
      <c r="AP22" s="13">
        <v>25</v>
      </c>
      <c r="AQ22" s="16">
        <f t="shared" si="45"/>
        <v>12.587455549452137</v>
      </c>
      <c r="AR22" s="12"/>
      <c r="AS22" s="12"/>
      <c r="AT22" s="12"/>
      <c r="AU22" s="13">
        <v>15</v>
      </c>
      <c r="AV22" s="14">
        <v>15</v>
      </c>
      <c r="AW22" s="30">
        <v>3.6</v>
      </c>
      <c r="AX22" s="12">
        <v>34564.8</v>
      </c>
      <c r="AY22" s="15">
        <f t="shared" si="12"/>
        <v>0.010415220108318288</v>
      </c>
      <c r="AZ22" s="15">
        <f t="shared" si="13"/>
        <v>0.9846618545773285</v>
      </c>
      <c r="BA22" s="13">
        <v>10</v>
      </c>
      <c r="BB22" s="16">
        <f t="shared" si="14"/>
        <v>9.846618545773286</v>
      </c>
      <c r="BC22" s="12"/>
      <c r="BD22" s="12"/>
      <c r="BE22" s="12"/>
      <c r="BF22" s="13">
        <v>10</v>
      </c>
      <c r="BG22" s="14">
        <v>10</v>
      </c>
      <c r="BH22" s="12">
        <v>1</v>
      </c>
      <c r="BI22" s="13">
        <v>30</v>
      </c>
      <c r="BJ22" s="14">
        <v>30</v>
      </c>
      <c r="BK22" s="12">
        <v>1</v>
      </c>
      <c r="BL22" s="13">
        <v>5</v>
      </c>
      <c r="BM22" s="14">
        <v>5</v>
      </c>
      <c r="BN22" s="23">
        <f t="shared" si="15"/>
        <v>87.38274388188833</v>
      </c>
      <c r="BO22" s="23">
        <v>100</v>
      </c>
      <c r="BP22" s="23">
        <v>25</v>
      </c>
      <c r="BQ22" s="23">
        <f t="shared" si="16"/>
        <v>21.845685970472083</v>
      </c>
      <c r="BR22" s="30">
        <v>3276</v>
      </c>
      <c r="BS22" s="30">
        <v>3266.8</v>
      </c>
      <c r="BT22" s="15">
        <f t="shared" si="17"/>
        <v>0.2808302808302753</v>
      </c>
      <c r="BU22" s="15">
        <f t="shared" si="42"/>
        <v>0.987146949082635</v>
      </c>
      <c r="BV22" s="13">
        <v>40</v>
      </c>
      <c r="BW22" s="16">
        <f>BU22*BV22</f>
        <v>39.4858779633054</v>
      </c>
      <c r="BX22" s="30">
        <v>3.6</v>
      </c>
      <c r="BY22" s="30">
        <v>3266.8</v>
      </c>
      <c r="BZ22" s="15">
        <f t="shared" si="18"/>
        <v>0.11019958369046161</v>
      </c>
      <c r="CA22" s="13">
        <v>15</v>
      </c>
      <c r="CB22" s="29">
        <f t="shared" si="19"/>
        <v>0.9947543879233676</v>
      </c>
      <c r="CC22" s="16">
        <f t="shared" si="50"/>
        <v>14.921315818850513</v>
      </c>
      <c r="CD22" s="12">
        <v>1</v>
      </c>
      <c r="CE22" s="13">
        <v>40</v>
      </c>
      <c r="CF22" s="14">
        <v>40</v>
      </c>
      <c r="CG22" s="12">
        <v>1</v>
      </c>
      <c r="CH22" s="13">
        <v>5</v>
      </c>
      <c r="CI22" s="14">
        <v>5</v>
      </c>
      <c r="CJ22" s="23">
        <f t="shared" si="20"/>
        <v>99.40719378215591</v>
      </c>
      <c r="CK22" s="23">
        <v>100</v>
      </c>
      <c r="CL22" s="23">
        <v>25</v>
      </c>
      <c r="CM22" s="23">
        <f t="shared" si="21"/>
        <v>24.85179844553898</v>
      </c>
      <c r="CN22" s="12">
        <v>1</v>
      </c>
      <c r="CO22" s="13">
        <v>40</v>
      </c>
      <c r="CP22" s="14">
        <v>40</v>
      </c>
      <c r="CQ22" s="12">
        <v>1</v>
      </c>
      <c r="CR22" s="13">
        <v>5</v>
      </c>
      <c r="CS22" s="14">
        <v>5</v>
      </c>
      <c r="CT22" s="30">
        <v>0</v>
      </c>
      <c r="CU22" s="13">
        <v>40</v>
      </c>
      <c r="CV22" s="14">
        <v>0</v>
      </c>
      <c r="CW22" s="30">
        <v>1</v>
      </c>
      <c r="CX22" s="13">
        <v>15</v>
      </c>
      <c r="CY22" s="14">
        <v>15</v>
      </c>
      <c r="CZ22" s="23">
        <f t="shared" si="22"/>
        <v>60</v>
      </c>
      <c r="DA22" s="23">
        <v>100</v>
      </c>
      <c r="DB22" s="23">
        <v>25</v>
      </c>
      <c r="DC22" s="23">
        <f t="shared" si="23"/>
        <v>15</v>
      </c>
      <c r="DD22" s="30">
        <v>1</v>
      </c>
      <c r="DE22" s="13">
        <v>10</v>
      </c>
      <c r="DF22" s="14">
        <v>10</v>
      </c>
      <c r="DG22" s="30">
        <v>0</v>
      </c>
      <c r="DH22" s="30">
        <v>1</v>
      </c>
      <c r="DI22" s="12" t="e">
        <f t="shared" si="24"/>
        <v>#DIV/0!</v>
      </c>
      <c r="DJ22" s="13">
        <v>15</v>
      </c>
      <c r="DK22" s="14">
        <v>0</v>
      </c>
      <c r="DL22" s="30">
        <v>0</v>
      </c>
      <c r="DM22" s="30">
        <v>0</v>
      </c>
      <c r="DN22" s="30">
        <v>0</v>
      </c>
      <c r="DO22" s="30">
        <v>0</v>
      </c>
      <c r="DP22" s="30">
        <v>0</v>
      </c>
      <c r="DQ22" s="30">
        <v>0</v>
      </c>
      <c r="DR22" s="30">
        <v>0</v>
      </c>
      <c r="DS22" s="30">
        <v>0</v>
      </c>
      <c r="DT22" s="15" t="e">
        <f t="shared" si="25"/>
        <v>#DIV/0!</v>
      </c>
      <c r="DU22" s="15" t="e">
        <f t="shared" si="26"/>
        <v>#DIV/0!</v>
      </c>
      <c r="DV22" s="13">
        <v>15</v>
      </c>
      <c r="DW22" s="16">
        <v>15</v>
      </c>
      <c r="DX22" s="12">
        <v>1</v>
      </c>
      <c r="DY22" s="13">
        <v>30</v>
      </c>
      <c r="DZ22" s="14">
        <v>30</v>
      </c>
      <c r="EA22" s="12">
        <v>0</v>
      </c>
      <c r="EB22" s="13">
        <v>30</v>
      </c>
      <c r="EC22" s="14">
        <v>30</v>
      </c>
      <c r="ED22" s="23">
        <f t="shared" si="27"/>
        <v>85</v>
      </c>
      <c r="EE22" s="23">
        <v>100</v>
      </c>
      <c r="EF22" s="23">
        <v>5</v>
      </c>
      <c r="EG22" s="23">
        <f t="shared" si="28"/>
        <v>4.25</v>
      </c>
      <c r="EH22" s="12">
        <v>0</v>
      </c>
      <c r="EI22" s="12">
        <v>0</v>
      </c>
      <c r="EJ22" s="12" t="e">
        <f t="shared" si="29"/>
        <v>#DIV/0!</v>
      </c>
      <c r="EK22" s="12"/>
      <c r="EL22" s="13">
        <v>50</v>
      </c>
      <c r="EM22" s="14">
        <v>50</v>
      </c>
      <c r="EN22" s="12">
        <v>0</v>
      </c>
      <c r="EO22" s="12">
        <v>0</v>
      </c>
      <c r="EP22" s="12" t="e">
        <f t="shared" si="30"/>
        <v>#DIV/0!</v>
      </c>
      <c r="EQ22" s="12"/>
      <c r="ER22" s="13">
        <v>50</v>
      </c>
      <c r="ES22" s="14">
        <v>50</v>
      </c>
      <c r="ET22" s="23">
        <f t="shared" si="31"/>
        <v>100</v>
      </c>
      <c r="EU22" s="23">
        <v>100</v>
      </c>
      <c r="EV22" s="23">
        <v>5</v>
      </c>
      <c r="EW22" s="23">
        <f t="shared" si="32"/>
        <v>5</v>
      </c>
      <c r="EX22" s="12">
        <v>3</v>
      </c>
      <c r="EY22" s="12">
        <v>0</v>
      </c>
      <c r="EZ22" s="12">
        <v>3</v>
      </c>
      <c r="FA22" s="12">
        <f t="shared" si="33"/>
        <v>130.00000000000003</v>
      </c>
      <c r="FB22" s="13">
        <v>25</v>
      </c>
      <c r="FC22" s="27">
        <v>1</v>
      </c>
      <c r="FD22" s="16">
        <f t="shared" si="49"/>
        <v>25</v>
      </c>
      <c r="FE22" s="12">
        <v>0</v>
      </c>
      <c r="FF22" s="12">
        <v>3</v>
      </c>
      <c r="FG22" s="12">
        <f t="shared" si="46"/>
        <v>0</v>
      </c>
      <c r="FH22" s="13">
        <v>25</v>
      </c>
      <c r="FI22" s="16">
        <f t="shared" si="47"/>
        <v>0</v>
      </c>
      <c r="FJ22" s="30"/>
      <c r="FK22" s="12">
        <v>3</v>
      </c>
      <c r="FL22" s="12">
        <f t="shared" si="36"/>
        <v>0</v>
      </c>
      <c r="FM22" s="13">
        <v>25</v>
      </c>
      <c r="FN22" s="14">
        <v>0</v>
      </c>
      <c r="FO22" s="12">
        <v>2</v>
      </c>
      <c r="FP22" s="12">
        <v>3</v>
      </c>
      <c r="FQ22" s="15">
        <f t="shared" si="37"/>
        <v>66.66666666666667</v>
      </c>
      <c r="FR22" s="13">
        <v>25</v>
      </c>
      <c r="FS22" s="16">
        <f t="shared" si="48"/>
        <v>16.666666666666668</v>
      </c>
      <c r="FT22" s="23">
        <f t="shared" si="38"/>
        <v>41.66666666666667</v>
      </c>
      <c r="FU22" s="23">
        <v>100</v>
      </c>
      <c r="FV22" s="23">
        <v>5</v>
      </c>
      <c r="FW22" s="23">
        <f t="shared" si="39"/>
        <v>2.083333333333334</v>
      </c>
    </row>
    <row r="23" spans="1:179" ht="65.25" customHeight="1">
      <c r="A23" s="36" t="s">
        <v>16</v>
      </c>
      <c r="B23" s="26">
        <f>'Приложение 2'!AT23</f>
        <v>50</v>
      </c>
      <c r="C23" s="13">
        <v>15</v>
      </c>
      <c r="D23" s="16">
        <f t="shared" si="41"/>
        <v>7.5</v>
      </c>
      <c r="E23" s="12">
        <v>0</v>
      </c>
      <c r="F23" s="13">
        <v>15</v>
      </c>
      <c r="G23" s="14">
        <v>0</v>
      </c>
      <c r="H23" s="12">
        <v>11874.8</v>
      </c>
      <c r="I23" s="12">
        <v>11874.8</v>
      </c>
      <c r="J23" s="15">
        <f t="shared" si="0"/>
        <v>100</v>
      </c>
      <c r="K23" s="13">
        <v>30</v>
      </c>
      <c r="L23" s="16">
        <f t="shared" si="1"/>
        <v>30</v>
      </c>
      <c r="M23" s="30">
        <v>11847.8</v>
      </c>
      <c r="N23" s="12">
        <v>11874.8</v>
      </c>
      <c r="O23" s="15">
        <f t="shared" si="2"/>
        <v>99.77262774952</v>
      </c>
      <c r="P23" s="13">
        <v>25</v>
      </c>
      <c r="Q23" s="16">
        <f t="shared" si="3"/>
        <v>24.94315693738</v>
      </c>
      <c r="R23" s="12">
        <v>9</v>
      </c>
      <c r="S23" s="15">
        <v>0</v>
      </c>
      <c r="T23" s="13">
        <v>8</v>
      </c>
      <c r="U23" s="16">
        <f t="shared" si="4"/>
        <v>0</v>
      </c>
      <c r="V23" s="12">
        <v>0</v>
      </c>
      <c r="W23" s="12">
        <v>11941.9</v>
      </c>
      <c r="X23" s="12">
        <f t="shared" si="5"/>
        <v>0</v>
      </c>
      <c r="Y23" s="13">
        <v>7</v>
      </c>
      <c r="Z23" s="13">
        <f t="shared" si="6"/>
        <v>1</v>
      </c>
      <c r="AA23" s="14">
        <f t="shared" si="7"/>
        <v>7</v>
      </c>
      <c r="AB23" s="23">
        <f t="shared" si="8"/>
        <v>69.44315693738</v>
      </c>
      <c r="AC23" s="23">
        <v>100</v>
      </c>
      <c r="AD23" s="23">
        <v>10</v>
      </c>
      <c r="AE23" s="23">
        <f t="shared" si="9"/>
        <v>6.944315693737999</v>
      </c>
      <c r="AF23" s="12">
        <v>11941.9</v>
      </c>
      <c r="AG23" s="12">
        <v>11874.8</v>
      </c>
      <c r="AH23" s="15">
        <f t="shared" si="10"/>
        <v>0.561887136887768</v>
      </c>
      <c r="AI23" s="13">
        <v>5</v>
      </c>
      <c r="AJ23" s="17">
        <f t="shared" si="43"/>
        <v>96.00255807583147</v>
      </c>
      <c r="AK23" s="16">
        <f t="shared" si="44"/>
        <v>4.800127903791574</v>
      </c>
      <c r="AL23" s="12">
        <v>4369.6</v>
      </c>
      <c r="AM23" s="12">
        <v>2501.7</v>
      </c>
      <c r="AN23" s="15">
        <f t="shared" si="11"/>
        <v>74.6652276452013</v>
      </c>
      <c r="AO23" s="15">
        <f>1-((AN23-50)/100)</f>
        <v>0.7533477235479871</v>
      </c>
      <c r="AP23" s="13">
        <v>25</v>
      </c>
      <c r="AQ23" s="16">
        <f t="shared" si="45"/>
        <v>18.833693088699675</v>
      </c>
      <c r="AR23" s="12"/>
      <c r="AS23" s="12"/>
      <c r="AT23" s="12"/>
      <c r="AU23" s="13">
        <v>15</v>
      </c>
      <c r="AV23" s="14">
        <v>15</v>
      </c>
      <c r="AW23" s="30">
        <v>27.6</v>
      </c>
      <c r="AX23" s="12">
        <v>11874.8</v>
      </c>
      <c r="AY23" s="15">
        <f t="shared" si="12"/>
        <v>0.23242496715734162</v>
      </c>
      <c r="AZ23" s="15">
        <f t="shared" si="13"/>
        <v>0.7079936799331338</v>
      </c>
      <c r="BA23" s="13">
        <v>10</v>
      </c>
      <c r="BB23" s="16">
        <f t="shared" si="14"/>
        <v>7.079936799331338</v>
      </c>
      <c r="BC23" s="12"/>
      <c r="BD23" s="12"/>
      <c r="BE23" s="12"/>
      <c r="BF23" s="13">
        <v>10</v>
      </c>
      <c r="BG23" s="14">
        <v>10</v>
      </c>
      <c r="BH23" s="12">
        <v>0</v>
      </c>
      <c r="BI23" s="13">
        <v>30</v>
      </c>
      <c r="BJ23" s="14">
        <v>0</v>
      </c>
      <c r="BK23" s="12">
        <v>1</v>
      </c>
      <c r="BL23" s="13">
        <v>5</v>
      </c>
      <c r="BM23" s="14">
        <v>5</v>
      </c>
      <c r="BN23" s="23">
        <f t="shared" si="15"/>
        <v>60.71375779182259</v>
      </c>
      <c r="BO23" s="23">
        <v>100</v>
      </c>
      <c r="BP23" s="23">
        <v>25</v>
      </c>
      <c r="BQ23" s="23">
        <f t="shared" si="16"/>
        <v>15.178439447955647</v>
      </c>
      <c r="BR23" s="30">
        <v>3059.6</v>
      </c>
      <c r="BS23" s="30">
        <v>3152.4</v>
      </c>
      <c r="BT23" s="15">
        <f>100*(BS23-BR23)/BR23</f>
        <v>3.0330762191136156</v>
      </c>
      <c r="BU23" s="15">
        <v>1</v>
      </c>
      <c r="BV23" s="13">
        <v>40</v>
      </c>
      <c r="BW23" s="16">
        <f>BU23*BV23</f>
        <v>40</v>
      </c>
      <c r="BX23" s="30">
        <v>43.1</v>
      </c>
      <c r="BY23" s="30">
        <v>3152.4</v>
      </c>
      <c r="BZ23" s="15">
        <f t="shared" si="18"/>
        <v>1.3672122827052404</v>
      </c>
      <c r="CA23" s="13">
        <v>15</v>
      </c>
      <c r="CB23" s="29">
        <f t="shared" si="19"/>
        <v>0.9364436288747968</v>
      </c>
      <c r="CC23" s="16">
        <f t="shared" si="50"/>
        <v>14.046654433121953</v>
      </c>
      <c r="CD23" s="12">
        <v>0</v>
      </c>
      <c r="CE23" s="13">
        <v>40</v>
      </c>
      <c r="CF23" s="14">
        <v>0</v>
      </c>
      <c r="CG23" s="12">
        <v>1</v>
      </c>
      <c r="CH23" s="13">
        <v>5</v>
      </c>
      <c r="CI23" s="14">
        <v>5</v>
      </c>
      <c r="CJ23" s="23">
        <f t="shared" si="20"/>
        <v>59.04665443312195</v>
      </c>
      <c r="CK23" s="23">
        <v>100</v>
      </c>
      <c r="CL23" s="23">
        <v>25</v>
      </c>
      <c r="CM23" s="23">
        <f t="shared" si="21"/>
        <v>14.761663608280488</v>
      </c>
      <c r="CN23" s="12">
        <v>0</v>
      </c>
      <c r="CO23" s="13">
        <v>40</v>
      </c>
      <c r="CP23" s="14">
        <v>0</v>
      </c>
      <c r="CQ23" s="12">
        <v>1</v>
      </c>
      <c r="CR23" s="13">
        <v>5</v>
      </c>
      <c r="CS23" s="14">
        <v>5</v>
      </c>
      <c r="CT23" s="30">
        <v>0</v>
      </c>
      <c r="CU23" s="13">
        <v>40</v>
      </c>
      <c r="CV23" s="14">
        <v>0</v>
      </c>
      <c r="CW23" s="30">
        <v>1</v>
      </c>
      <c r="CX23" s="13">
        <v>15</v>
      </c>
      <c r="CY23" s="14">
        <v>15</v>
      </c>
      <c r="CZ23" s="23">
        <f t="shared" si="22"/>
        <v>20</v>
      </c>
      <c r="DA23" s="23">
        <v>100</v>
      </c>
      <c r="DB23" s="23">
        <v>25</v>
      </c>
      <c r="DC23" s="23">
        <f t="shared" si="23"/>
        <v>5</v>
      </c>
      <c r="DD23" s="30">
        <v>1</v>
      </c>
      <c r="DE23" s="13">
        <v>10</v>
      </c>
      <c r="DF23" s="14">
        <v>10</v>
      </c>
      <c r="DG23" s="30">
        <v>0</v>
      </c>
      <c r="DH23" s="30">
        <v>0</v>
      </c>
      <c r="DI23" s="12" t="e">
        <f t="shared" si="24"/>
        <v>#DIV/0!</v>
      </c>
      <c r="DJ23" s="13">
        <v>15</v>
      </c>
      <c r="DK23" s="14">
        <v>15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30">
        <v>0</v>
      </c>
      <c r="DT23" s="12" t="e">
        <f t="shared" si="25"/>
        <v>#DIV/0!</v>
      </c>
      <c r="DU23" s="12" t="e">
        <f t="shared" si="26"/>
        <v>#DIV/0!</v>
      </c>
      <c r="DV23" s="13">
        <v>15</v>
      </c>
      <c r="DW23" s="14">
        <v>15</v>
      </c>
      <c r="DX23" s="12">
        <v>0</v>
      </c>
      <c r="DY23" s="13">
        <v>30</v>
      </c>
      <c r="DZ23" s="14">
        <v>0</v>
      </c>
      <c r="EA23" s="12">
        <v>0</v>
      </c>
      <c r="EB23" s="13">
        <v>30</v>
      </c>
      <c r="EC23" s="14">
        <v>30</v>
      </c>
      <c r="ED23" s="23">
        <f t="shared" si="27"/>
        <v>70</v>
      </c>
      <c r="EE23" s="23">
        <v>100</v>
      </c>
      <c r="EF23" s="23">
        <v>5</v>
      </c>
      <c r="EG23" s="23">
        <f t="shared" si="28"/>
        <v>3.5</v>
      </c>
      <c r="EH23" s="12">
        <v>0</v>
      </c>
      <c r="EI23" s="12">
        <v>0</v>
      </c>
      <c r="EJ23" s="12" t="e">
        <f t="shared" si="29"/>
        <v>#DIV/0!</v>
      </c>
      <c r="EK23" s="12"/>
      <c r="EL23" s="13">
        <v>50</v>
      </c>
      <c r="EM23" s="14">
        <v>50</v>
      </c>
      <c r="EN23" s="12">
        <v>0</v>
      </c>
      <c r="EO23" s="12">
        <v>0</v>
      </c>
      <c r="EP23" s="12" t="e">
        <f t="shared" si="30"/>
        <v>#DIV/0!</v>
      </c>
      <c r="EQ23" s="12"/>
      <c r="ER23" s="13">
        <v>50</v>
      </c>
      <c r="ES23" s="14">
        <v>50</v>
      </c>
      <c r="ET23" s="23">
        <f t="shared" si="31"/>
        <v>100</v>
      </c>
      <c r="EU23" s="23">
        <v>100</v>
      </c>
      <c r="EV23" s="23">
        <v>5</v>
      </c>
      <c r="EW23" s="23">
        <f t="shared" si="32"/>
        <v>5</v>
      </c>
      <c r="EX23" s="12">
        <v>1</v>
      </c>
      <c r="EY23" s="12">
        <v>0</v>
      </c>
      <c r="EZ23" s="12">
        <v>2</v>
      </c>
      <c r="FA23" s="12">
        <f t="shared" si="33"/>
        <v>65</v>
      </c>
      <c r="FB23" s="13">
        <v>25</v>
      </c>
      <c r="FC23" s="27">
        <v>0</v>
      </c>
      <c r="FD23" s="16">
        <f t="shared" si="49"/>
        <v>0</v>
      </c>
      <c r="FE23" s="12">
        <v>1</v>
      </c>
      <c r="FF23" s="12">
        <v>2</v>
      </c>
      <c r="FG23" s="12">
        <f t="shared" si="46"/>
        <v>50</v>
      </c>
      <c r="FH23" s="13">
        <v>25</v>
      </c>
      <c r="FI23" s="16">
        <f t="shared" si="47"/>
        <v>12.5</v>
      </c>
      <c r="FJ23" s="12">
        <v>1</v>
      </c>
      <c r="FK23" s="12">
        <v>2</v>
      </c>
      <c r="FL23" s="12">
        <f t="shared" si="36"/>
        <v>50</v>
      </c>
      <c r="FM23" s="13">
        <v>25</v>
      </c>
      <c r="FN23" s="14">
        <f>(FL23*FM23)/100</f>
        <v>12.5</v>
      </c>
      <c r="FO23" s="12">
        <v>0</v>
      </c>
      <c r="FP23" s="12">
        <v>2</v>
      </c>
      <c r="FQ23" s="12">
        <f t="shared" si="37"/>
        <v>0</v>
      </c>
      <c r="FR23" s="13">
        <v>25</v>
      </c>
      <c r="FS23" s="16">
        <v>0</v>
      </c>
      <c r="FT23" s="23">
        <f t="shared" si="38"/>
        <v>25</v>
      </c>
      <c r="FU23" s="23">
        <v>100</v>
      </c>
      <c r="FV23" s="23">
        <v>5</v>
      </c>
      <c r="FW23" s="23">
        <f t="shared" si="39"/>
        <v>1.25</v>
      </c>
    </row>
    <row r="24" spans="1:179" ht="52.5" customHeight="1">
      <c r="A24" s="1" t="s">
        <v>17</v>
      </c>
      <c r="B24" s="19">
        <f>'Приложение 2'!AT24</f>
        <v>50</v>
      </c>
      <c r="C24" s="13">
        <v>15</v>
      </c>
      <c r="D24" s="16">
        <f t="shared" si="41"/>
        <v>7.5</v>
      </c>
      <c r="E24" s="12">
        <v>0</v>
      </c>
      <c r="F24" s="13">
        <v>15</v>
      </c>
      <c r="G24" s="14">
        <v>0</v>
      </c>
      <c r="H24" s="12">
        <v>9924.7</v>
      </c>
      <c r="I24" s="12">
        <v>9949.7</v>
      </c>
      <c r="J24" s="15">
        <f t="shared" si="0"/>
        <v>99.74873614279828</v>
      </c>
      <c r="K24" s="13">
        <v>30</v>
      </c>
      <c r="L24" s="16">
        <f t="shared" si="1"/>
        <v>29.924620842839484</v>
      </c>
      <c r="M24" s="30">
        <v>9668.6</v>
      </c>
      <c r="N24" s="12">
        <v>9949.7</v>
      </c>
      <c r="O24" s="15">
        <f t="shared" si="2"/>
        <v>97.1747891896238</v>
      </c>
      <c r="P24" s="13">
        <v>25</v>
      </c>
      <c r="Q24" s="16">
        <f t="shared" si="3"/>
        <v>24.29369729740595</v>
      </c>
      <c r="R24" s="12">
        <v>7</v>
      </c>
      <c r="S24" s="15">
        <v>0</v>
      </c>
      <c r="T24" s="13">
        <v>8</v>
      </c>
      <c r="U24" s="16">
        <f t="shared" si="4"/>
        <v>0</v>
      </c>
      <c r="V24" s="12">
        <v>0</v>
      </c>
      <c r="W24" s="12">
        <v>10080.7</v>
      </c>
      <c r="X24" s="12">
        <f t="shared" si="5"/>
        <v>0</v>
      </c>
      <c r="Y24" s="13">
        <v>7</v>
      </c>
      <c r="Z24" s="13">
        <f t="shared" si="6"/>
        <v>1</v>
      </c>
      <c r="AA24" s="14">
        <f t="shared" si="7"/>
        <v>7</v>
      </c>
      <c r="AB24" s="23">
        <f t="shared" si="8"/>
        <v>68.71831814024543</v>
      </c>
      <c r="AC24" s="23">
        <v>100</v>
      </c>
      <c r="AD24" s="23">
        <v>10</v>
      </c>
      <c r="AE24" s="23">
        <f t="shared" si="9"/>
        <v>6.871831814024542</v>
      </c>
      <c r="AF24" s="12">
        <v>10080.7</v>
      </c>
      <c r="AG24" s="12">
        <v>9949.7</v>
      </c>
      <c r="AH24" s="15">
        <f t="shared" si="10"/>
        <v>1.2995129306496571</v>
      </c>
      <c r="AI24" s="13">
        <v>5</v>
      </c>
      <c r="AJ24" s="17">
        <f t="shared" si="43"/>
        <v>90.96445081935647</v>
      </c>
      <c r="AK24" s="16">
        <f t="shared" si="44"/>
        <v>4.548222540967823</v>
      </c>
      <c r="AL24" s="12">
        <v>3190.7</v>
      </c>
      <c r="AM24" s="12">
        <v>2253</v>
      </c>
      <c r="AN24" s="15">
        <f t="shared" si="11"/>
        <v>41.62006213936972</v>
      </c>
      <c r="AO24" s="15">
        <v>1</v>
      </c>
      <c r="AP24" s="13">
        <v>25</v>
      </c>
      <c r="AQ24" s="16">
        <f t="shared" si="45"/>
        <v>25</v>
      </c>
      <c r="AR24" s="12"/>
      <c r="AS24" s="12"/>
      <c r="AT24" s="12"/>
      <c r="AU24" s="13">
        <v>15</v>
      </c>
      <c r="AV24" s="14">
        <v>15</v>
      </c>
      <c r="AW24" s="12">
        <v>0</v>
      </c>
      <c r="AX24" s="12">
        <v>9949.7</v>
      </c>
      <c r="AY24" s="12">
        <f t="shared" si="12"/>
        <v>0</v>
      </c>
      <c r="AZ24" s="15">
        <f t="shared" si="13"/>
        <v>1</v>
      </c>
      <c r="BA24" s="13">
        <v>10</v>
      </c>
      <c r="BB24" s="14">
        <f t="shared" si="14"/>
        <v>10</v>
      </c>
      <c r="BC24" s="12"/>
      <c r="BD24" s="12"/>
      <c r="BE24" s="12"/>
      <c r="BF24" s="13">
        <v>10</v>
      </c>
      <c r="BG24" s="14">
        <v>10</v>
      </c>
      <c r="BH24" s="12">
        <v>0</v>
      </c>
      <c r="BI24" s="13">
        <v>30</v>
      </c>
      <c r="BJ24" s="14">
        <v>0</v>
      </c>
      <c r="BK24" s="12">
        <v>1</v>
      </c>
      <c r="BL24" s="13">
        <v>5</v>
      </c>
      <c r="BM24" s="14">
        <v>5</v>
      </c>
      <c r="BN24" s="23">
        <f t="shared" si="15"/>
        <v>69.54822254096783</v>
      </c>
      <c r="BO24" s="23">
        <v>100</v>
      </c>
      <c r="BP24" s="23">
        <v>25</v>
      </c>
      <c r="BQ24" s="23">
        <f t="shared" si="16"/>
        <v>17.387055635241957</v>
      </c>
      <c r="BR24" s="12">
        <v>1961.2</v>
      </c>
      <c r="BS24" s="12">
        <v>1951.2</v>
      </c>
      <c r="BT24" s="15">
        <f t="shared" si="17"/>
        <v>0.5098919029165817</v>
      </c>
      <c r="BU24" s="15">
        <f t="shared" si="42"/>
        <v>0.9767592946216676</v>
      </c>
      <c r="BV24" s="13">
        <v>40</v>
      </c>
      <c r="BW24" s="16">
        <f>BU24*BV24</f>
        <v>39.0703717848667</v>
      </c>
      <c r="BX24" s="12">
        <v>9</v>
      </c>
      <c r="BY24" s="12">
        <v>1951.2</v>
      </c>
      <c r="BZ24" s="15">
        <f t="shared" si="18"/>
        <v>0.46125461254612543</v>
      </c>
      <c r="CA24" s="13">
        <v>15</v>
      </c>
      <c r="CB24" s="29">
        <f t="shared" si="19"/>
        <v>0.9781886402490526</v>
      </c>
      <c r="CC24" s="16">
        <f t="shared" si="50"/>
        <v>14.672829603735789</v>
      </c>
      <c r="CD24" s="12">
        <v>0</v>
      </c>
      <c r="CE24" s="13">
        <v>40</v>
      </c>
      <c r="CF24" s="14">
        <v>0</v>
      </c>
      <c r="CG24" s="12">
        <v>1</v>
      </c>
      <c r="CH24" s="13">
        <v>5</v>
      </c>
      <c r="CI24" s="14">
        <v>5</v>
      </c>
      <c r="CJ24" s="23">
        <f t="shared" si="20"/>
        <v>58.743201388602486</v>
      </c>
      <c r="CK24" s="23">
        <v>100</v>
      </c>
      <c r="CL24" s="23">
        <v>25</v>
      </c>
      <c r="CM24" s="23">
        <f t="shared" si="21"/>
        <v>14.685800347150622</v>
      </c>
      <c r="CN24" s="12">
        <v>1</v>
      </c>
      <c r="CO24" s="13">
        <v>40</v>
      </c>
      <c r="CP24" s="14">
        <v>40</v>
      </c>
      <c r="CQ24" s="12">
        <v>1</v>
      </c>
      <c r="CR24" s="13">
        <v>5</v>
      </c>
      <c r="CS24" s="14">
        <v>5</v>
      </c>
      <c r="CT24" s="30">
        <v>1</v>
      </c>
      <c r="CU24" s="13">
        <v>40</v>
      </c>
      <c r="CV24" s="14">
        <v>40</v>
      </c>
      <c r="CW24" s="30">
        <v>1</v>
      </c>
      <c r="CX24" s="13">
        <v>15</v>
      </c>
      <c r="CY24" s="14">
        <v>15</v>
      </c>
      <c r="CZ24" s="23">
        <f t="shared" si="22"/>
        <v>100</v>
      </c>
      <c r="DA24" s="23">
        <v>100</v>
      </c>
      <c r="DB24" s="23">
        <v>25</v>
      </c>
      <c r="DC24" s="23">
        <f t="shared" si="23"/>
        <v>25</v>
      </c>
      <c r="DD24" s="30">
        <v>1</v>
      </c>
      <c r="DE24" s="13">
        <v>10</v>
      </c>
      <c r="DF24" s="14">
        <v>10</v>
      </c>
      <c r="DG24" s="30">
        <v>0</v>
      </c>
      <c r="DH24" s="30">
        <v>3</v>
      </c>
      <c r="DI24" s="12" t="e">
        <f t="shared" si="24"/>
        <v>#DIV/0!</v>
      </c>
      <c r="DJ24" s="13">
        <v>15</v>
      </c>
      <c r="DK24" s="14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0">
        <v>0</v>
      </c>
      <c r="DS24" s="30">
        <v>0</v>
      </c>
      <c r="DT24" s="12" t="e">
        <f t="shared" si="25"/>
        <v>#DIV/0!</v>
      </c>
      <c r="DU24" s="12" t="e">
        <f t="shared" si="26"/>
        <v>#DIV/0!</v>
      </c>
      <c r="DV24" s="13">
        <v>15</v>
      </c>
      <c r="DW24" s="14">
        <v>15</v>
      </c>
      <c r="DX24" s="12">
        <v>0</v>
      </c>
      <c r="DY24" s="13">
        <v>30</v>
      </c>
      <c r="DZ24" s="14">
        <v>0</v>
      </c>
      <c r="EA24" s="12">
        <v>0</v>
      </c>
      <c r="EB24" s="13">
        <v>30</v>
      </c>
      <c r="EC24" s="14">
        <v>30</v>
      </c>
      <c r="ED24" s="23">
        <f t="shared" si="27"/>
        <v>55</v>
      </c>
      <c r="EE24" s="23">
        <v>100</v>
      </c>
      <c r="EF24" s="23">
        <v>5</v>
      </c>
      <c r="EG24" s="23">
        <f t="shared" si="28"/>
        <v>2.75</v>
      </c>
      <c r="EH24" s="12">
        <v>0</v>
      </c>
      <c r="EI24" s="12">
        <v>0</v>
      </c>
      <c r="EJ24" s="12" t="e">
        <f t="shared" si="29"/>
        <v>#DIV/0!</v>
      </c>
      <c r="EK24" s="12" t="e">
        <f>1-(EJ24-50)/50</f>
        <v>#DIV/0!</v>
      </c>
      <c r="EL24" s="13">
        <v>50</v>
      </c>
      <c r="EM24" s="14">
        <v>50</v>
      </c>
      <c r="EN24" s="12">
        <v>0</v>
      </c>
      <c r="EO24" s="12">
        <v>0</v>
      </c>
      <c r="EP24" s="12" t="e">
        <f t="shared" si="30"/>
        <v>#DIV/0!</v>
      </c>
      <c r="EQ24" s="12" t="e">
        <f>1-(EP24-50)/50</f>
        <v>#DIV/0!</v>
      </c>
      <c r="ER24" s="13">
        <v>50</v>
      </c>
      <c r="ES24" s="14">
        <v>50</v>
      </c>
      <c r="ET24" s="23">
        <f t="shared" si="31"/>
        <v>100</v>
      </c>
      <c r="EU24" s="23">
        <v>100</v>
      </c>
      <c r="EV24" s="23">
        <v>5</v>
      </c>
      <c r="EW24" s="23">
        <f t="shared" si="32"/>
        <v>5</v>
      </c>
      <c r="EX24" s="12">
        <v>2</v>
      </c>
      <c r="EY24" s="12">
        <v>0</v>
      </c>
      <c r="EZ24" s="12">
        <v>2</v>
      </c>
      <c r="FA24" s="12">
        <f t="shared" si="33"/>
        <v>130</v>
      </c>
      <c r="FB24" s="13">
        <v>25</v>
      </c>
      <c r="FC24" s="27">
        <v>1</v>
      </c>
      <c r="FD24" s="16">
        <f t="shared" si="49"/>
        <v>25</v>
      </c>
      <c r="FE24" s="12">
        <v>1</v>
      </c>
      <c r="FF24" s="12">
        <v>2</v>
      </c>
      <c r="FG24" s="12">
        <f t="shared" si="46"/>
        <v>50</v>
      </c>
      <c r="FH24" s="13">
        <v>25</v>
      </c>
      <c r="FI24" s="14">
        <f>FG24*FH24/100</f>
        <v>12.5</v>
      </c>
      <c r="FJ24" s="12">
        <v>2</v>
      </c>
      <c r="FK24" s="12">
        <v>2</v>
      </c>
      <c r="FL24" s="12">
        <f t="shared" si="36"/>
        <v>100</v>
      </c>
      <c r="FM24" s="13">
        <v>25</v>
      </c>
      <c r="FN24" s="14">
        <f>(FL24*FM24)/100</f>
        <v>25</v>
      </c>
      <c r="FO24" s="12">
        <v>1</v>
      </c>
      <c r="FP24" s="12">
        <v>2</v>
      </c>
      <c r="FQ24" s="12">
        <f t="shared" si="37"/>
        <v>50</v>
      </c>
      <c r="FR24" s="13">
        <v>25</v>
      </c>
      <c r="FS24" s="16">
        <f>(FQ24*FR24)/100</f>
        <v>12.5</v>
      </c>
      <c r="FT24" s="23">
        <f t="shared" si="38"/>
        <v>75</v>
      </c>
      <c r="FU24" s="23">
        <v>100</v>
      </c>
      <c r="FV24" s="23">
        <v>5</v>
      </c>
      <c r="FW24" s="23">
        <f t="shared" si="39"/>
        <v>3.75</v>
      </c>
    </row>
    <row r="25" spans="1:179" ht="27.75" customHeight="1">
      <c r="A25" s="36" t="s">
        <v>18</v>
      </c>
      <c r="B25" s="26">
        <f>'Приложение 2'!AT25</f>
        <v>50</v>
      </c>
      <c r="C25" s="13">
        <v>15</v>
      </c>
      <c r="D25" s="16">
        <f t="shared" si="41"/>
        <v>7.5</v>
      </c>
      <c r="E25" s="12">
        <v>0</v>
      </c>
      <c r="F25" s="13">
        <v>15</v>
      </c>
      <c r="G25" s="14">
        <v>0</v>
      </c>
      <c r="H25" s="12">
        <v>305073.4</v>
      </c>
      <c r="I25" s="12">
        <v>310156.8</v>
      </c>
      <c r="J25" s="15">
        <f t="shared" si="0"/>
        <v>98.36102255375346</v>
      </c>
      <c r="K25" s="13">
        <v>30</v>
      </c>
      <c r="L25" s="16">
        <f t="shared" si="1"/>
        <v>29.50830676612604</v>
      </c>
      <c r="M25" s="12">
        <v>154387.6</v>
      </c>
      <c r="N25" s="12">
        <v>310156.8</v>
      </c>
      <c r="O25" s="15">
        <f t="shared" si="2"/>
        <v>49.77727394659734</v>
      </c>
      <c r="P25" s="13">
        <v>25</v>
      </c>
      <c r="Q25" s="16">
        <f t="shared" si="3"/>
        <v>12.444318486649335</v>
      </c>
      <c r="R25" s="12">
        <v>21</v>
      </c>
      <c r="S25" s="15">
        <v>0</v>
      </c>
      <c r="T25" s="13">
        <v>8</v>
      </c>
      <c r="U25" s="16">
        <f t="shared" si="4"/>
        <v>0</v>
      </c>
      <c r="V25" s="12">
        <v>0</v>
      </c>
      <c r="W25" s="12">
        <v>313160</v>
      </c>
      <c r="X25" s="12">
        <f t="shared" si="5"/>
        <v>0</v>
      </c>
      <c r="Y25" s="13">
        <v>7</v>
      </c>
      <c r="Z25" s="13">
        <f t="shared" si="6"/>
        <v>1</v>
      </c>
      <c r="AA25" s="16">
        <f t="shared" si="7"/>
        <v>7</v>
      </c>
      <c r="AB25" s="23">
        <f t="shared" si="8"/>
        <v>56.45262525277538</v>
      </c>
      <c r="AC25" s="23">
        <v>100</v>
      </c>
      <c r="AD25" s="23">
        <v>10</v>
      </c>
      <c r="AE25" s="23">
        <f t="shared" si="9"/>
        <v>5.645262525277538</v>
      </c>
      <c r="AF25" s="12">
        <v>313160</v>
      </c>
      <c r="AG25" s="12">
        <v>310156.8</v>
      </c>
      <c r="AH25" s="15">
        <f t="shared" si="10"/>
        <v>0.9589985949674326</v>
      </c>
      <c r="AI25" s="13">
        <v>5</v>
      </c>
      <c r="AJ25" s="17">
        <f t="shared" si="43"/>
        <v>93.26114979752231</v>
      </c>
      <c r="AK25" s="16">
        <f t="shared" si="44"/>
        <v>4.663057489876115</v>
      </c>
      <c r="AL25" s="12">
        <v>84200.5</v>
      </c>
      <c r="AM25" s="12">
        <v>75318.8</v>
      </c>
      <c r="AN25" s="15">
        <f t="shared" si="11"/>
        <v>11.792142200884768</v>
      </c>
      <c r="AO25" s="12">
        <v>1</v>
      </c>
      <c r="AP25" s="13">
        <v>25</v>
      </c>
      <c r="AQ25" s="16">
        <f t="shared" si="45"/>
        <v>25</v>
      </c>
      <c r="AR25" s="12">
        <v>313160</v>
      </c>
      <c r="AS25" s="12">
        <v>313160</v>
      </c>
      <c r="AT25" s="15">
        <f>100*(AR25/AS25)</f>
        <v>100</v>
      </c>
      <c r="AU25" s="13">
        <v>15</v>
      </c>
      <c r="AV25" s="14">
        <v>15</v>
      </c>
      <c r="AW25" s="12">
        <v>122.2</v>
      </c>
      <c r="AX25" s="12">
        <v>310156.8</v>
      </c>
      <c r="AY25" s="15">
        <f t="shared" si="12"/>
        <v>0.03939942635466964</v>
      </c>
      <c r="AZ25" s="15">
        <f t="shared" si="13"/>
        <v>0.943196849572538</v>
      </c>
      <c r="BA25" s="13">
        <v>10</v>
      </c>
      <c r="BB25" s="16">
        <f t="shared" si="14"/>
        <v>9.43196849572538</v>
      </c>
      <c r="BC25" s="12"/>
      <c r="BD25" s="12"/>
      <c r="BE25" s="12"/>
      <c r="BF25" s="13">
        <v>10</v>
      </c>
      <c r="BG25" s="14">
        <v>10</v>
      </c>
      <c r="BH25" s="12">
        <v>0</v>
      </c>
      <c r="BI25" s="13">
        <v>30</v>
      </c>
      <c r="BJ25" s="14">
        <v>0</v>
      </c>
      <c r="BK25" s="12">
        <v>1</v>
      </c>
      <c r="BL25" s="13">
        <v>5</v>
      </c>
      <c r="BM25" s="14">
        <v>5</v>
      </c>
      <c r="BN25" s="23">
        <f t="shared" si="15"/>
        <v>69.0950259856015</v>
      </c>
      <c r="BO25" s="23">
        <v>100</v>
      </c>
      <c r="BP25" s="23">
        <v>25</v>
      </c>
      <c r="BQ25" s="23">
        <f t="shared" si="16"/>
        <v>17.273756496400374</v>
      </c>
      <c r="BR25" s="12">
        <v>238481.9</v>
      </c>
      <c r="BS25" s="12">
        <v>227015.6</v>
      </c>
      <c r="BT25" s="15">
        <f t="shared" si="17"/>
        <v>4.8080378427042</v>
      </c>
      <c r="BU25" s="15">
        <f t="shared" si="42"/>
        <v>0.7971889730570554</v>
      </c>
      <c r="BV25" s="13">
        <v>40</v>
      </c>
      <c r="BW25" s="16">
        <f>BU25*BV25</f>
        <v>31.887558922282217</v>
      </c>
      <c r="BX25" s="12">
        <v>112.4</v>
      </c>
      <c r="BY25" s="12">
        <v>227015.6</v>
      </c>
      <c r="BZ25" s="15">
        <f t="shared" si="18"/>
        <v>0.04951201591432483</v>
      </c>
      <c r="CA25" s="13">
        <v>15</v>
      </c>
      <c r="CB25" s="29">
        <f t="shared" si="19"/>
        <v>0.9976404800332005</v>
      </c>
      <c r="CC25" s="16">
        <f t="shared" si="50"/>
        <v>14.964607200498007</v>
      </c>
      <c r="CD25" s="12">
        <v>1</v>
      </c>
      <c r="CE25" s="13">
        <v>40</v>
      </c>
      <c r="CF25" s="14">
        <v>0</v>
      </c>
      <c r="CG25" s="12">
        <v>1</v>
      </c>
      <c r="CH25" s="13">
        <v>5</v>
      </c>
      <c r="CI25" s="14">
        <v>5</v>
      </c>
      <c r="CJ25" s="23">
        <f t="shared" si="20"/>
        <v>51.852166122780226</v>
      </c>
      <c r="CK25" s="23">
        <v>100</v>
      </c>
      <c r="CL25" s="23">
        <v>25</v>
      </c>
      <c r="CM25" s="23">
        <f t="shared" si="21"/>
        <v>12.963041530695058</v>
      </c>
      <c r="CN25" s="12">
        <v>0</v>
      </c>
      <c r="CO25" s="13">
        <v>40</v>
      </c>
      <c r="CP25" s="14">
        <v>0</v>
      </c>
      <c r="CQ25" s="12">
        <v>1</v>
      </c>
      <c r="CR25" s="13">
        <v>5</v>
      </c>
      <c r="CS25" s="14">
        <v>5</v>
      </c>
      <c r="CT25" s="30">
        <v>1</v>
      </c>
      <c r="CU25" s="13">
        <v>40</v>
      </c>
      <c r="CV25" s="14">
        <v>40</v>
      </c>
      <c r="CW25" s="12">
        <v>1</v>
      </c>
      <c r="CX25" s="13">
        <v>15</v>
      </c>
      <c r="CY25" s="14">
        <v>15</v>
      </c>
      <c r="CZ25" s="23">
        <f t="shared" si="22"/>
        <v>60</v>
      </c>
      <c r="DA25" s="23">
        <v>100</v>
      </c>
      <c r="DB25" s="23">
        <v>25</v>
      </c>
      <c r="DC25" s="23">
        <f t="shared" si="23"/>
        <v>15</v>
      </c>
      <c r="DD25" s="12">
        <v>1</v>
      </c>
      <c r="DE25" s="13">
        <v>10</v>
      </c>
      <c r="DF25" s="14">
        <v>10</v>
      </c>
      <c r="DG25" s="12">
        <v>0</v>
      </c>
      <c r="DH25" s="12">
        <v>0</v>
      </c>
      <c r="DI25" s="12" t="e">
        <f t="shared" si="24"/>
        <v>#DIV/0!</v>
      </c>
      <c r="DJ25" s="13">
        <v>15</v>
      </c>
      <c r="DK25" s="14">
        <v>15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 t="e">
        <f>100*DL25/(DM25+DN25+DO25+DP25+DQ25+DR25+DS25)</f>
        <v>#DIV/0!</v>
      </c>
      <c r="DU25" s="12" t="e">
        <f>(1-DT25/100)^584.5</f>
        <v>#DIV/0!</v>
      </c>
      <c r="DV25" s="13">
        <v>15</v>
      </c>
      <c r="DW25" s="14">
        <v>15</v>
      </c>
      <c r="DX25" s="12">
        <v>1</v>
      </c>
      <c r="DY25" s="13">
        <v>30</v>
      </c>
      <c r="DZ25" s="14">
        <v>30</v>
      </c>
      <c r="EA25" s="12">
        <v>0</v>
      </c>
      <c r="EB25" s="13">
        <v>30</v>
      </c>
      <c r="EC25" s="14">
        <v>30</v>
      </c>
      <c r="ED25" s="23">
        <f t="shared" si="27"/>
        <v>100</v>
      </c>
      <c r="EE25" s="23">
        <v>100</v>
      </c>
      <c r="EF25" s="23">
        <v>5</v>
      </c>
      <c r="EG25" s="23">
        <f t="shared" si="28"/>
        <v>5</v>
      </c>
      <c r="EH25" s="12">
        <v>501</v>
      </c>
      <c r="EI25" s="12">
        <v>501</v>
      </c>
      <c r="EJ25" s="12">
        <f t="shared" si="29"/>
        <v>100</v>
      </c>
      <c r="EK25" s="12">
        <v>0</v>
      </c>
      <c r="EL25" s="13">
        <v>50</v>
      </c>
      <c r="EM25" s="14">
        <v>0</v>
      </c>
      <c r="EN25" s="12">
        <v>1</v>
      </c>
      <c r="EO25" s="12">
        <v>1</v>
      </c>
      <c r="EP25" s="12">
        <f t="shared" si="30"/>
        <v>100</v>
      </c>
      <c r="EQ25" s="12">
        <v>0</v>
      </c>
      <c r="ER25" s="13">
        <v>50</v>
      </c>
      <c r="ES25" s="14">
        <v>0</v>
      </c>
      <c r="ET25" s="23">
        <f t="shared" si="31"/>
        <v>0</v>
      </c>
      <c r="EU25" s="23">
        <v>100</v>
      </c>
      <c r="EV25" s="23">
        <v>5</v>
      </c>
      <c r="EW25" s="23">
        <f t="shared" si="32"/>
        <v>0</v>
      </c>
      <c r="EX25" s="12">
        <v>8</v>
      </c>
      <c r="EY25" s="12">
        <v>0</v>
      </c>
      <c r="EZ25" s="12">
        <v>8</v>
      </c>
      <c r="FA25" s="12">
        <f t="shared" si="33"/>
        <v>130</v>
      </c>
      <c r="FB25" s="13">
        <v>25</v>
      </c>
      <c r="FC25" s="13">
        <v>1</v>
      </c>
      <c r="FD25" s="16">
        <f t="shared" si="49"/>
        <v>25</v>
      </c>
      <c r="FE25" s="12">
        <v>0</v>
      </c>
      <c r="FF25" s="12">
        <v>8</v>
      </c>
      <c r="FG25" s="12">
        <f t="shared" si="46"/>
        <v>0</v>
      </c>
      <c r="FH25" s="13">
        <v>25</v>
      </c>
      <c r="FI25" s="14">
        <f>FG25*FH25/100</f>
        <v>0</v>
      </c>
      <c r="FJ25" s="12">
        <v>8</v>
      </c>
      <c r="FK25" s="12">
        <v>8</v>
      </c>
      <c r="FL25" s="12">
        <f t="shared" si="36"/>
        <v>100</v>
      </c>
      <c r="FM25" s="13">
        <v>25</v>
      </c>
      <c r="FN25" s="14">
        <f>(FL25*FM25)/100</f>
        <v>25</v>
      </c>
      <c r="FO25" s="12">
        <v>5</v>
      </c>
      <c r="FP25" s="12">
        <v>8</v>
      </c>
      <c r="FQ25" s="12">
        <f t="shared" si="37"/>
        <v>62.5</v>
      </c>
      <c r="FR25" s="13">
        <v>25</v>
      </c>
      <c r="FS25" s="16">
        <f>(FQ25*FR25)/100</f>
        <v>15.625</v>
      </c>
      <c r="FT25" s="23">
        <f t="shared" si="38"/>
        <v>65.625</v>
      </c>
      <c r="FU25" s="23">
        <v>100</v>
      </c>
      <c r="FV25" s="23">
        <v>5</v>
      </c>
      <c r="FW25" s="23">
        <f t="shared" si="39"/>
        <v>3.28125</v>
      </c>
    </row>
    <row r="26" ht="15">
      <c r="EQ26" t="s">
        <v>141</v>
      </c>
    </row>
  </sheetData>
  <sheetProtection/>
  <mergeCells count="46">
    <mergeCell ref="AR8:AV8"/>
    <mergeCell ref="FT8:FW8"/>
    <mergeCell ref="AB8:AE8"/>
    <mergeCell ref="BN8:BQ8"/>
    <mergeCell ref="CJ8:CM8"/>
    <mergeCell ref="CZ8:DC8"/>
    <mergeCell ref="ED8:EG8"/>
    <mergeCell ref="ET8:EW8"/>
    <mergeCell ref="AW8:BB8"/>
    <mergeCell ref="BC8:BG8"/>
    <mergeCell ref="BX8:CC8"/>
    <mergeCell ref="CD8:CF8"/>
    <mergeCell ref="H8:L8"/>
    <mergeCell ref="M8:Q8"/>
    <mergeCell ref="R8:U8"/>
    <mergeCell ref="E8:G8"/>
    <mergeCell ref="V8:AA8"/>
    <mergeCell ref="AF8:AK8"/>
    <mergeCell ref="AL8:AQ8"/>
    <mergeCell ref="BH8:BJ8"/>
    <mergeCell ref="BK8:BM8"/>
    <mergeCell ref="BR8:BW8"/>
    <mergeCell ref="FE8:FI8"/>
    <mergeCell ref="A8:A9"/>
    <mergeCell ref="CW8:CY8"/>
    <mergeCell ref="DD8:DF8"/>
    <mergeCell ref="DG8:DK8"/>
    <mergeCell ref="DL8:DW8"/>
    <mergeCell ref="DX8:DZ8"/>
    <mergeCell ref="CG8:CI8"/>
    <mergeCell ref="CN8:CP8"/>
    <mergeCell ref="CQ8:CS8"/>
    <mergeCell ref="CT8:CV8"/>
    <mergeCell ref="EX8:FD8"/>
    <mergeCell ref="EA8:EC8"/>
    <mergeCell ref="EN8:ES8"/>
    <mergeCell ref="FO8:FS8"/>
    <mergeCell ref="B8:D8"/>
    <mergeCell ref="J1:L1"/>
    <mergeCell ref="A3:M3"/>
    <mergeCell ref="A4:M4"/>
    <mergeCell ref="A5:M5"/>
    <mergeCell ref="A7:M7"/>
    <mergeCell ref="A6:M6"/>
    <mergeCell ref="EH8:EM8"/>
    <mergeCell ref="FJ8:FN8"/>
  </mergeCells>
  <printOptions/>
  <pageMargins left="0.1968503937007874" right="0.1968503937007874" top="0.1968503937007874" bottom="0.1968503937007874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5"/>
  <sheetViews>
    <sheetView zoomScalePageLayoutView="0" workbookViewId="0" topLeftCell="A5">
      <pane xSplit="1" ySplit="5" topLeftCell="B23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AO25" sqref="AO25"/>
    </sheetView>
  </sheetViews>
  <sheetFormatPr defaultColWidth="9.140625" defaultRowHeight="15"/>
  <cols>
    <col min="1" max="1" width="36.57421875" style="0" customWidth="1"/>
    <col min="2" max="2" width="9.140625" style="4" customWidth="1"/>
    <col min="3" max="3" width="9.140625" style="42" customWidth="1"/>
    <col min="4" max="4" width="9.140625" style="3" customWidth="1"/>
    <col min="5" max="7" width="9.140625" style="4" customWidth="1"/>
    <col min="8" max="8" width="9.140625" style="42" customWidth="1"/>
    <col min="9" max="9" width="9.140625" style="3" customWidth="1"/>
    <col min="10" max="11" width="9.140625" style="4" customWidth="1"/>
    <col min="13" max="13" width="9.140625" style="2" customWidth="1"/>
    <col min="14" max="14" width="9.140625" style="3" customWidth="1"/>
    <col min="15" max="16" width="9.140625" style="4" customWidth="1"/>
    <col min="18" max="18" width="9.140625" style="2" customWidth="1"/>
    <col min="19" max="19" width="9.140625" style="3" customWidth="1"/>
    <col min="20" max="23" width="9.140625" style="21" customWidth="1"/>
    <col min="24" max="24" width="9.140625" style="4" customWidth="1"/>
    <col min="25" max="25" width="9.140625" style="42" customWidth="1"/>
    <col min="26" max="26" width="9.140625" style="3" customWidth="1"/>
    <col min="27" max="28" width="9.140625" style="4" customWidth="1"/>
    <col min="30" max="30" width="9.140625" style="2" customWidth="1"/>
    <col min="31" max="31" width="9.140625" style="3" customWidth="1"/>
    <col min="32" max="33" width="9.140625" style="4" customWidth="1"/>
    <col min="35" max="35" width="9.140625" style="2" customWidth="1"/>
    <col min="36" max="36" width="9.140625" style="3" customWidth="1"/>
    <col min="37" max="39" width="9.140625" style="4" customWidth="1"/>
    <col min="40" max="40" width="9.140625" style="42" customWidth="1"/>
    <col min="41" max="41" width="9.140625" style="3" customWidth="1"/>
    <col min="42" max="45" width="9.140625" style="21" customWidth="1"/>
    <col min="46" max="46" width="11.00390625" style="0" customWidth="1"/>
  </cols>
  <sheetData>
    <row r="1" spans="9:11" ht="15.75">
      <c r="I1" s="48" t="s">
        <v>124</v>
      </c>
      <c r="J1" s="48"/>
      <c r="K1" s="48"/>
    </row>
    <row r="2" spans="9:11" ht="15.75">
      <c r="I2" s="5"/>
      <c r="J2" s="33"/>
      <c r="K2" s="33"/>
    </row>
    <row r="3" spans="1:12" ht="15.75">
      <c r="A3" s="50" t="s">
        <v>119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 t="s">
        <v>120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 t="s">
        <v>121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 t="s">
        <v>138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46" ht="62.25" customHeight="1">
      <c r="A8" s="53" t="s">
        <v>125</v>
      </c>
      <c r="B8" s="52" t="s">
        <v>98</v>
      </c>
      <c r="C8" s="52"/>
      <c r="D8" s="52"/>
      <c r="E8" s="52" t="s">
        <v>101</v>
      </c>
      <c r="F8" s="52"/>
      <c r="G8" s="52"/>
      <c r="H8" s="52"/>
      <c r="I8" s="52"/>
      <c r="J8" s="44" t="s">
        <v>104</v>
      </c>
      <c r="K8" s="44"/>
      <c r="L8" s="44"/>
      <c r="M8" s="44"/>
      <c r="N8" s="44"/>
      <c r="O8" s="44" t="s">
        <v>107</v>
      </c>
      <c r="P8" s="44"/>
      <c r="Q8" s="44"/>
      <c r="R8" s="44"/>
      <c r="S8" s="44"/>
      <c r="T8" s="55" t="s">
        <v>136</v>
      </c>
      <c r="U8" s="58"/>
      <c r="V8" s="58"/>
      <c r="W8" s="59"/>
      <c r="X8" s="44" t="s">
        <v>108</v>
      </c>
      <c r="Y8" s="44"/>
      <c r="Z8" s="44"/>
      <c r="AA8" s="44" t="s">
        <v>111</v>
      </c>
      <c r="AB8" s="44"/>
      <c r="AC8" s="44"/>
      <c r="AD8" s="44"/>
      <c r="AE8" s="44"/>
      <c r="AF8" s="44" t="s">
        <v>114</v>
      </c>
      <c r="AG8" s="44"/>
      <c r="AH8" s="44"/>
      <c r="AI8" s="44"/>
      <c r="AJ8" s="44"/>
      <c r="AK8" s="44" t="s">
        <v>115</v>
      </c>
      <c r="AL8" s="44"/>
      <c r="AM8" s="44"/>
      <c r="AN8" s="44"/>
      <c r="AO8" s="44"/>
      <c r="AP8" s="55" t="s">
        <v>137</v>
      </c>
      <c r="AQ8" s="58"/>
      <c r="AR8" s="58"/>
      <c r="AS8" s="59"/>
      <c r="AT8" s="62" t="s">
        <v>122</v>
      </c>
    </row>
    <row r="9" spans="1:46" ht="138.75" customHeight="1">
      <c r="A9" s="54"/>
      <c r="B9" s="38" t="s">
        <v>97</v>
      </c>
      <c r="C9" s="43" t="s">
        <v>35</v>
      </c>
      <c r="D9" s="11" t="s">
        <v>37</v>
      </c>
      <c r="E9" s="38" t="s">
        <v>99</v>
      </c>
      <c r="F9" s="38" t="s">
        <v>100</v>
      </c>
      <c r="G9" s="38" t="s">
        <v>2</v>
      </c>
      <c r="H9" s="43" t="s">
        <v>35</v>
      </c>
      <c r="I9" s="11" t="s">
        <v>37</v>
      </c>
      <c r="J9" s="38" t="s">
        <v>102</v>
      </c>
      <c r="K9" s="32" t="s">
        <v>103</v>
      </c>
      <c r="L9" s="9" t="s">
        <v>2</v>
      </c>
      <c r="M9" s="10" t="s">
        <v>35</v>
      </c>
      <c r="N9" s="11" t="s">
        <v>37</v>
      </c>
      <c r="O9" s="38" t="s">
        <v>105</v>
      </c>
      <c r="P9" s="32" t="s">
        <v>106</v>
      </c>
      <c r="Q9" s="9" t="s">
        <v>2</v>
      </c>
      <c r="R9" s="10" t="s">
        <v>35</v>
      </c>
      <c r="S9" s="11" t="s">
        <v>37</v>
      </c>
      <c r="T9" s="22" t="s">
        <v>126</v>
      </c>
      <c r="U9" s="22" t="s">
        <v>129</v>
      </c>
      <c r="V9" s="22" t="s">
        <v>127</v>
      </c>
      <c r="W9" s="22" t="s">
        <v>37</v>
      </c>
      <c r="X9" s="38" t="s">
        <v>97</v>
      </c>
      <c r="Y9" s="43" t="s">
        <v>35</v>
      </c>
      <c r="Z9" s="11" t="s">
        <v>37</v>
      </c>
      <c r="AA9" s="38" t="s">
        <v>109</v>
      </c>
      <c r="AB9" s="32" t="s">
        <v>110</v>
      </c>
      <c r="AC9" s="9" t="s">
        <v>2</v>
      </c>
      <c r="AD9" s="10" t="s">
        <v>35</v>
      </c>
      <c r="AE9" s="11" t="s">
        <v>37</v>
      </c>
      <c r="AF9" s="38" t="s">
        <v>112</v>
      </c>
      <c r="AG9" s="32" t="s">
        <v>113</v>
      </c>
      <c r="AH9" s="9" t="s">
        <v>2</v>
      </c>
      <c r="AI9" s="10" t="s">
        <v>35</v>
      </c>
      <c r="AJ9" s="11" t="s">
        <v>37</v>
      </c>
      <c r="AK9" s="38" t="s">
        <v>116</v>
      </c>
      <c r="AL9" s="38" t="s">
        <v>117</v>
      </c>
      <c r="AM9" s="38" t="s">
        <v>2</v>
      </c>
      <c r="AN9" s="43" t="s">
        <v>35</v>
      </c>
      <c r="AO9" s="11" t="s">
        <v>37</v>
      </c>
      <c r="AP9" s="22" t="s">
        <v>126</v>
      </c>
      <c r="AQ9" s="22" t="s">
        <v>129</v>
      </c>
      <c r="AR9" s="22" t="s">
        <v>127</v>
      </c>
      <c r="AS9" s="22" t="s">
        <v>37</v>
      </c>
      <c r="AT9" s="63"/>
    </row>
    <row r="10" spans="1:46" ht="14.25" customHeight="1">
      <c r="A10" s="39" t="s">
        <v>3</v>
      </c>
      <c r="B10" s="30"/>
      <c r="C10" s="31">
        <v>10</v>
      </c>
      <c r="D10" s="14">
        <v>0</v>
      </c>
      <c r="E10" s="30">
        <v>1</v>
      </c>
      <c r="F10" s="30">
        <v>1</v>
      </c>
      <c r="G10" s="30">
        <f aca="true" t="shared" si="0" ref="G10:G25">100*(1-E10/F10)</f>
        <v>0</v>
      </c>
      <c r="H10" s="31">
        <v>30</v>
      </c>
      <c r="I10" s="14">
        <v>0</v>
      </c>
      <c r="J10" s="30">
        <v>0</v>
      </c>
      <c r="K10" s="30">
        <v>2341.8</v>
      </c>
      <c r="L10" s="12">
        <f aca="true" t="shared" si="1" ref="L10:L25">100*(J10/K10)</f>
        <v>0</v>
      </c>
      <c r="M10" s="13">
        <v>30</v>
      </c>
      <c r="N10" s="14">
        <v>0</v>
      </c>
      <c r="O10" s="30">
        <v>0</v>
      </c>
      <c r="P10" s="30">
        <v>0</v>
      </c>
      <c r="Q10" s="12" t="e">
        <f aca="true" t="shared" si="2" ref="Q10:Q25">100*(O10/P10)</f>
        <v>#DIV/0!</v>
      </c>
      <c r="R10" s="13">
        <v>30</v>
      </c>
      <c r="S10" s="14">
        <v>30</v>
      </c>
      <c r="T10" s="24">
        <f>D10+I10+N10+S10</f>
        <v>30</v>
      </c>
      <c r="U10" s="24">
        <f>C10+H10+M10+R10</f>
        <v>100</v>
      </c>
      <c r="V10" s="24">
        <v>50</v>
      </c>
      <c r="W10" s="24">
        <f>T10/U10*V10</f>
        <v>15</v>
      </c>
      <c r="X10" s="30">
        <v>0</v>
      </c>
      <c r="Y10" s="31">
        <v>20</v>
      </c>
      <c r="Z10" s="14">
        <v>20</v>
      </c>
      <c r="AA10" s="30">
        <v>2469.2</v>
      </c>
      <c r="AB10" s="30">
        <v>2469.2</v>
      </c>
      <c r="AC10" s="15">
        <f aca="true" t="shared" si="3" ref="AC10:AC25">100*(AA10/AB10)</f>
        <v>100</v>
      </c>
      <c r="AD10" s="13">
        <v>40</v>
      </c>
      <c r="AE10" s="14">
        <v>40</v>
      </c>
      <c r="AF10" s="30">
        <v>0</v>
      </c>
      <c r="AG10" s="30">
        <v>0</v>
      </c>
      <c r="AH10" s="15">
        <v>0</v>
      </c>
      <c r="AI10" s="13">
        <v>20</v>
      </c>
      <c r="AJ10" s="16">
        <f>(AH10*AI10)/100</f>
        <v>0</v>
      </c>
      <c r="AK10" s="30">
        <v>0</v>
      </c>
      <c r="AL10" s="30">
        <v>0</v>
      </c>
      <c r="AM10" s="17">
        <v>0</v>
      </c>
      <c r="AN10" s="31">
        <v>20</v>
      </c>
      <c r="AO10" s="16">
        <f>AM10/100*AN10</f>
        <v>0</v>
      </c>
      <c r="AP10" s="23">
        <f aca="true" t="shared" si="4" ref="AP10:AP25">Z10+AE10+AJ10+AO10</f>
        <v>60</v>
      </c>
      <c r="AQ10" s="24">
        <f aca="true" t="shared" si="5" ref="AQ10:AQ25">Y10+AD10+AI10+AN10</f>
        <v>100</v>
      </c>
      <c r="AR10" s="24">
        <v>50</v>
      </c>
      <c r="AS10" s="23">
        <f aca="true" t="shared" si="6" ref="AS10:AS25">AP10/AQ10*AR10</f>
        <v>30</v>
      </c>
      <c r="AT10" s="15">
        <f aca="true" t="shared" si="7" ref="AT10:AT25">W10+AS10</f>
        <v>45</v>
      </c>
    </row>
    <row r="11" spans="1:46" ht="26.25" customHeight="1">
      <c r="A11" s="40" t="s">
        <v>4</v>
      </c>
      <c r="B11" s="30"/>
      <c r="C11" s="31">
        <v>10</v>
      </c>
      <c r="D11" s="14">
        <v>0</v>
      </c>
      <c r="E11" s="30">
        <v>3</v>
      </c>
      <c r="F11" s="30">
        <v>3</v>
      </c>
      <c r="G11" s="30">
        <f t="shared" si="0"/>
        <v>0</v>
      </c>
      <c r="H11" s="31">
        <v>30</v>
      </c>
      <c r="I11" s="14">
        <v>0</v>
      </c>
      <c r="J11" s="30">
        <v>0</v>
      </c>
      <c r="K11" s="30">
        <v>9134.2</v>
      </c>
      <c r="L11" s="15">
        <f t="shared" si="1"/>
        <v>0</v>
      </c>
      <c r="M11" s="13">
        <v>30</v>
      </c>
      <c r="N11" s="14">
        <v>0</v>
      </c>
      <c r="O11" s="30">
        <v>0</v>
      </c>
      <c r="P11" s="30">
        <v>398.3</v>
      </c>
      <c r="Q11" s="12">
        <f t="shared" si="2"/>
        <v>0</v>
      </c>
      <c r="R11" s="13">
        <v>30</v>
      </c>
      <c r="S11" s="14">
        <v>0</v>
      </c>
      <c r="T11" s="24">
        <f>D11+I11+N11+S11</f>
        <v>0</v>
      </c>
      <c r="U11" s="24">
        <f>C11+H11+M11+R11</f>
        <v>100</v>
      </c>
      <c r="V11" s="24">
        <v>50</v>
      </c>
      <c r="W11" s="24">
        <f>T11/U11*V11</f>
        <v>0</v>
      </c>
      <c r="X11" s="30">
        <v>0</v>
      </c>
      <c r="Y11" s="31">
        <v>20</v>
      </c>
      <c r="Z11" s="14">
        <v>20</v>
      </c>
      <c r="AA11" s="30">
        <v>9134.2</v>
      </c>
      <c r="AB11" s="30">
        <v>9134.2</v>
      </c>
      <c r="AC11" s="15">
        <f t="shared" si="3"/>
        <v>100</v>
      </c>
      <c r="AD11" s="13">
        <v>40</v>
      </c>
      <c r="AE11" s="14">
        <v>40</v>
      </c>
      <c r="AF11" s="30">
        <v>8367.8</v>
      </c>
      <c r="AG11" s="30">
        <v>8367.8</v>
      </c>
      <c r="AH11" s="15">
        <f aca="true" t="shared" si="8" ref="AH11:AH25">100*(AF11/AG11)</f>
        <v>100</v>
      </c>
      <c r="AI11" s="13">
        <v>20</v>
      </c>
      <c r="AJ11" s="16">
        <f>(AH11*AI11)/100</f>
        <v>20</v>
      </c>
      <c r="AK11" s="30">
        <v>1</v>
      </c>
      <c r="AL11" s="30">
        <v>1</v>
      </c>
      <c r="AM11" s="17">
        <f aca="true" t="shared" si="9" ref="AM11:AM25">100*(AK11/AL11)</f>
        <v>100</v>
      </c>
      <c r="AN11" s="31">
        <v>20</v>
      </c>
      <c r="AO11" s="16">
        <f>AM11/100*AN11</f>
        <v>20</v>
      </c>
      <c r="AP11" s="23">
        <f t="shared" si="4"/>
        <v>100</v>
      </c>
      <c r="AQ11" s="24">
        <f t="shared" si="5"/>
        <v>100</v>
      </c>
      <c r="AR11" s="24">
        <v>50</v>
      </c>
      <c r="AS11" s="23">
        <f t="shared" si="6"/>
        <v>50</v>
      </c>
      <c r="AT11" s="15">
        <f t="shared" si="7"/>
        <v>50</v>
      </c>
    </row>
    <row r="12" spans="1:46" ht="38.25" customHeight="1">
      <c r="A12" s="1" t="s">
        <v>5</v>
      </c>
      <c r="B12" s="30"/>
      <c r="C12" s="31">
        <v>10</v>
      </c>
      <c r="D12" s="14">
        <v>0</v>
      </c>
      <c r="E12" s="30">
        <v>2</v>
      </c>
      <c r="F12" s="30">
        <v>2</v>
      </c>
      <c r="G12" s="30">
        <f t="shared" si="0"/>
        <v>0</v>
      </c>
      <c r="H12" s="31">
        <v>30</v>
      </c>
      <c r="I12" s="14">
        <v>0</v>
      </c>
      <c r="J12" s="30">
        <v>5766</v>
      </c>
      <c r="K12" s="30">
        <v>5766</v>
      </c>
      <c r="L12" s="15">
        <f t="shared" si="1"/>
        <v>100</v>
      </c>
      <c r="M12" s="13">
        <v>30</v>
      </c>
      <c r="N12" s="14">
        <v>30</v>
      </c>
      <c r="O12" s="30">
        <v>119.1</v>
      </c>
      <c r="P12" s="30">
        <v>119.1</v>
      </c>
      <c r="Q12" s="12">
        <f t="shared" si="2"/>
        <v>100</v>
      </c>
      <c r="R12" s="13">
        <v>30</v>
      </c>
      <c r="S12" s="14">
        <v>30</v>
      </c>
      <c r="T12" s="24">
        <f>D12+I12+N12+S12</f>
        <v>60</v>
      </c>
      <c r="U12" s="24">
        <f>C12+H12+M12+R12</f>
        <v>100</v>
      </c>
      <c r="V12" s="24">
        <v>50</v>
      </c>
      <c r="W12" s="24">
        <f>T12/U12*V12</f>
        <v>30</v>
      </c>
      <c r="X12" s="30">
        <v>0</v>
      </c>
      <c r="Y12" s="31">
        <v>20</v>
      </c>
      <c r="Z12" s="14">
        <v>20</v>
      </c>
      <c r="AA12" s="30">
        <v>5766</v>
      </c>
      <c r="AB12" s="30">
        <v>5766</v>
      </c>
      <c r="AC12" s="15">
        <f t="shared" si="3"/>
        <v>100</v>
      </c>
      <c r="AD12" s="13">
        <v>40</v>
      </c>
      <c r="AE12" s="14">
        <v>40</v>
      </c>
      <c r="AF12" s="30">
        <v>5663</v>
      </c>
      <c r="AG12" s="30">
        <v>5663</v>
      </c>
      <c r="AH12" s="15">
        <f t="shared" si="8"/>
        <v>100</v>
      </c>
      <c r="AI12" s="13">
        <v>20</v>
      </c>
      <c r="AJ12" s="16">
        <f>(AH12*AI12)/100</f>
        <v>20</v>
      </c>
      <c r="AK12" s="30">
        <v>1</v>
      </c>
      <c r="AL12" s="30">
        <v>1</v>
      </c>
      <c r="AM12" s="17">
        <f t="shared" si="9"/>
        <v>100</v>
      </c>
      <c r="AN12" s="31">
        <v>20</v>
      </c>
      <c r="AO12" s="16">
        <f>AM12/100*AN12</f>
        <v>20</v>
      </c>
      <c r="AP12" s="23">
        <f t="shared" si="4"/>
        <v>100</v>
      </c>
      <c r="AQ12" s="24">
        <f t="shared" si="5"/>
        <v>100</v>
      </c>
      <c r="AR12" s="24">
        <v>50</v>
      </c>
      <c r="AS12" s="23">
        <f t="shared" si="6"/>
        <v>50</v>
      </c>
      <c r="AT12" s="15">
        <f t="shared" si="7"/>
        <v>80</v>
      </c>
    </row>
    <row r="13" spans="1:46" ht="39" customHeight="1">
      <c r="A13" s="1" t="s">
        <v>6</v>
      </c>
      <c r="B13" s="30"/>
      <c r="C13" s="31">
        <v>10</v>
      </c>
      <c r="D13" s="14">
        <v>0</v>
      </c>
      <c r="E13" s="30">
        <v>16</v>
      </c>
      <c r="F13" s="30">
        <v>16</v>
      </c>
      <c r="G13" s="17">
        <f t="shared" si="0"/>
        <v>0</v>
      </c>
      <c r="H13" s="31">
        <v>30</v>
      </c>
      <c r="I13" s="16">
        <f aca="true" t="shared" si="10" ref="I13:I18">G13*H13/100</f>
        <v>0</v>
      </c>
      <c r="J13" s="30">
        <v>0</v>
      </c>
      <c r="K13" s="30">
        <v>25116.1</v>
      </c>
      <c r="L13" s="15">
        <f t="shared" si="1"/>
        <v>0</v>
      </c>
      <c r="M13" s="13">
        <v>30</v>
      </c>
      <c r="N13" s="14">
        <v>0</v>
      </c>
      <c r="O13" s="30">
        <v>0</v>
      </c>
      <c r="P13" s="30">
        <v>758</v>
      </c>
      <c r="Q13" s="12">
        <f t="shared" si="2"/>
        <v>0</v>
      </c>
      <c r="R13" s="13">
        <v>30</v>
      </c>
      <c r="S13" s="14">
        <v>0</v>
      </c>
      <c r="T13" s="23">
        <f>D13+I13+N13+S13</f>
        <v>0</v>
      </c>
      <c r="U13" s="24">
        <f>C13+H13+M13+R13</f>
        <v>100</v>
      </c>
      <c r="V13" s="24">
        <v>50</v>
      </c>
      <c r="W13" s="23">
        <f>T13/U13*V13</f>
        <v>0</v>
      </c>
      <c r="X13" s="30">
        <v>0</v>
      </c>
      <c r="Y13" s="31">
        <v>20</v>
      </c>
      <c r="Z13" s="14">
        <v>20</v>
      </c>
      <c r="AA13" s="30">
        <v>25116.1</v>
      </c>
      <c r="AB13" s="30">
        <v>25116.1</v>
      </c>
      <c r="AC13" s="15">
        <f t="shared" si="3"/>
        <v>100</v>
      </c>
      <c r="AD13" s="13">
        <v>40</v>
      </c>
      <c r="AE13" s="14">
        <v>40</v>
      </c>
      <c r="AF13" s="30">
        <v>24947.7</v>
      </c>
      <c r="AG13" s="30">
        <v>24947.7</v>
      </c>
      <c r="AH13" s="15">
        <f t="shared" si="8"/>
        <v>100</v>
      </c>
      <c r="AI13" s="13">
        <v>20</v>
      </c>
      <c r="AJ13" s="16">
        <f aca="true" t="shared" si="11" ref="AJ13:AJ18">(AH13*AI13)/100</f>
        <v>20</v>
      </c>
      <c r="AK13" s="30">
        <v>2</v>
      </c>
      <c r="AL13" s="30">
        <v>2</v>
      </c>
      <c r="AM13" s="17">
        <f t="shared" si="9"/>
        <v>100</v>
      </c>
      <c r="AN13" s="31">
        <v>20</v>
      </c>
      <c r="AO13" s="14">
        <v>20</v>
      </c>
      <c r="AP13" s="23">
        <f t="shared" si="4"/>
        <v>100</v>
      </c>
      <c r="AQ13" s="24">
        <f t="shared" si="5"/>
        <v>100</v>
      </c>
      <c r="AR13" s="24">
        <v>50</v>
      </c>
      <c r="AS13" s="23">
        <f t="shared" si="6"/>
        <v>50</v>
      </c>
      <c r="AT13" s="15">
        <f t="shared" si="7"/>
        <v>50</v>
      </c>
    </row>
    <row r="14" spans="1:46" ht="102" customHeight="1">
      <c r="A14" s="1" t="s">
        <v>7</v>
      </c>
      <c r="B14" s="30"/>
      <c r="C14" s="31">
        <v>10</v>
      </c>
      <c r="D14" s="14">
        <v>0</v>
      </c>
      <c r="E14" s="30">
        <v>6</v>
      </c>
      <c r="F14" s="30">
        <v>6</v>
      </c>
      <c r="G14" s="30">
        <f t="shared" si="0"/>
        <v>0</v>
      </c>
      <c r="H14" s="31">
        <v>30</v>
      </c>
      <c r="I14" s="16">
        <f t="shared" si="10"/>
        <v>0</v>
      </c>
      <c r="J14" s="30">
        <v>0</v>
      </c>
      <c r="K14" s="30">
        <v>36011</v>
      </c>
      <c r="L14" s="15">
        <f t="shared" si="1"/>
        <v>0</v>
      </c>
      <c r="M14" s="13">
        <v>30</v>
      </c>
      <c r="N14" s="14">
        <v>0</v>
      </c>
      <c r="O14" s="30">
        <v>0</v>
      </c>
      <c r="P14" s="30">
        <v>399</v>
      </c>
      <c r="Q14" s="12">
        <f t="shared" si="2"/>
        <v>0</v>
      </c>
      <c r="R14" s="13">
        <v>30</v>
      </c>
      <c r="S14" s="14">
        <v>0</v>
      </c>
      <c r="T14" s="24">
        <f aca="true" t="shared" si="12" ref="T14:T25">D14+I14+N14+S14</f>
        <v>0</v>
      </c>
      <c r="U14" s="24">
        <f aca="true" t="shared" si="13" ref="U14:U25">C14+H14+M14+R14</f>
        <v>100</v>
      </c>
      <c r="V14" s="24">
        <v>50</v>
      </c>
      <c r="W14" s="24">
        <f aca="true" t="shared" si="14" ref="W14:W25">T14/U14*V14</f>
        <v>0</v>
      </c>
      <c r="X14" s="30">
        <v>0</v>
      </c>
      <c r="Y14" s="31">
        <v>20</v>
      </c>
      <c r="Z14" s="14">
        <v>20</v>
      </c>
      <c r="AA14" s="30">
        <v>36011</v>
      </c>
      <c r="AB14" s="30">
        <v>36011</v>
      </c>
      <c r="AC14" s="15">
        <f t="shared" si="3"/>
        <v>100</v>
      </c>
      <c r="AD14" s="13">
        <v>40</v>
      </c>
      <c r="AE14" s="14">
        <v>40</v>
      </c>
      <c r="AF14" s="30">
        <v>0</v>
      </c>
      <c r="AG14" s="30">
        <v>0</v>
      </c>
      <c r="AH14" s="15">
        <v>0</v>
      </c>
      <c r="AI14" s="13">
        <v>20</v>
      </c>
      <c r="AJ14" s="16">
        <f t="shared" si="11"/>
        <v>0</v>
      </c>
      <c r="AK14" s="30">
        <v>0</v>
      </c>
      <c r="AL14" s="30">
        <v>2</v>
      </c>
      <c r="AM14" s="17">
        <f t="shared" si="9"/>
        <v>0</v>
      </c>
      <c r="AN14" s="31">
        <v>20</v>
      </c>
      <c r="AO14" s="14">
        <f>AN14*AM14</f>
        <v>0</v>
      </c>
      <c r="AP14" s="23">
        <f t="shared" si="4"/>
        <v>60</v>
      </c>
      <c r="AQ14" s="24">
        <f t="shared" si="5"/>
        <v>100</v>
      </c>
      <c r="AR14" s="24">
        <v>50</v>
      </c>
      <c r="AS14" s="23">
        <f t="shared" si="6"/>
        <v>30</v>
      </c>
      <c r="AT14" s="15">
        <f t="shared" si="7"/>
        <v>30</v>
      </c>
    </row>
    <row r="15" spans="1:46" ht="26.25" customHeight="1">
      <c r="A15" s="39" t="s">
        <v>8</v>
      </c>
      <c r="B15" s="30"/>
      <c r="C15" s="31">
        <v>10</v>
      </c>
      <c r="D15" s="14">
        <v>0</v>
      </c>
      <c r="E15" s="30">
        <v>3</v>
      </c>
      <c r="F15" s="30">
        <v>3</v>
      </c>
      <c r="G15" s="30">
        <f t="shared" si="0"/>
        <v>0</v>
      </c>
      <c r="H15" s="31">
        <v>30</v>
      </c>
      <c r="I15" s="16">
        <f t="shared" si="10"/>
        <v>0</v>
      </c>
      <c r="J15" s="30">
        <v>0</v>
      </c>
      <c r="K15" s="30">
        <v>5779.4</v>
      </c>
      <c r="L15" s="15">
        <f t="shared" si="1"/>
        <v>0</v>
      </c>
      <c r="M15" s="13">
        <v>30</v>
      </c>
      <c r="N15" s="14">
        <v>0</v>
      </c>
      <c r="O15" s="30">
        <v>0</v>
      </c>
      <c r="P15" s="30">
        <v>69.7</v>
      </c>
      <c r="Q15" s="12">
        <f t="shared" si="2"/>
        <v>0</v>
      </c>
      <c r="R15" s="13">
        <v>30</v>
      </c>
      <c r="S15" s="14">
        <v>0</v>
      </c>
      <c r="T15" s="24">
        <f t="shared" si="12"/>
        <v>0</v>
      </c>
      <c r="U15" s="24">
        <f t="shared" si="13"/>
        <v>100</v>
      </c>
      <c r="V15" s="24">
        <v>50</v>
      </c>
      <c r="W15" s="24">
        <f t="shared" si="14"/>
        <v>0</v>
      </c>
      <c r="X15" s="30">
        <v>0</v>
      </c>
      <c r="Y15" s="31">
        <v>20</v>
      </c>
      <c r="Z15" s="14">
        <v>20</v>
      </c>
      <c r="AA15" s="30">
        <v>5779.4</v>
      </c>
      <c r="AB15" s="30">
        <v>5779.4</v>
      </c>
      <c r="AC15" s="15">
        <f t="shared" si="3"/>
        <v>100</v>
      </c>
      <c r="AD15" s="13">
        <v>40</v>
      </c>
      <c r="AE15" s="14">
        <v>40</v>
      </c>
      <c r="AF15" s="30">
        <v>0</v>
      </c>
      <c r="AG15" s="30">
        <v>0</v>
      </c>
      <c r="AH15" s="15">
        <v>0</v>
      </c>
      <c r="AI15" s="13">
        <v>20</v>
      </c>
      <c r="AJ15" s="16">
        <f t="shared" si="11"/>
        <v>0</v>
      </c>
      <c r="AK15" s="30">
        <v>0</v>
      </c>
      <c r="AL15" s="30">
        <v>0</v>
      </c>
      <c r="AM15" s="17" t="e">
        <f t="shared" si="9"/>
        <v>#DIV/0!</v>
      </c>
      <c r="AN15" s="31">
        <v>20</v>
      </c>
      <c r="AO15" s="14">
        <v>0</v>
      </c>
      <c r="AP15" s="23">
        <f t="shared" si="4"/>
        <v>60</v>
      </c>
      <c r="AQ15" s="24">
        <f t="shared" si="5"/>
        <v>100</v>
      </c>
      <c r="AR15" s="24">
        <v>50</v>
      </c>
      <c r="AS15" s="23">
        <f t="shared" si="6"/>
        <v>30</v>
      </c>
      <c r="AT15" s="15">
        <f t="shared" si="7"/>
        <v>30</v>
      </c>
    </row>
    <row r="16" spans="1:46" ht="26.25" customHeight="1">
      <c r="A16" s="1" t="s">
        <v>9</v>
      </c>
      <c r="B16" s="30">
        <v>0</v>
      </c>
      <c r="C16" s="31">
        <v>10</v>
      </c>
      <c r="D16" s="14">
        <v>10</v>
      </c>
      <c r="E16" s="30">
        <v>0</v>
      </c>
      <c r="F16" s="30">
        <v>25</v>
      </c>
      <c r="G16" s="30">
        <f t="shared" si="0"/>
        <v>100</v>
      </c>
      <c r="H16" s="31">
        <v>30</v>
      </c>
      <c r="I16" s="16">
        <f t="shared" si="10"/>
        <v>30</v>
      </c>
      <c r="J16" s="30">
        <v>181271.2</v>
      </c>
      <c r="K16" s="30">
        <v>181271.2</v>
      </c>
      <c r="L16" s="15">
        <f t="shared" si="1"/>
        <v>100</v>
      </c>
      <c r="M16" s="13">
        <v>30</v>
      </c>
      <c r="N16" s="14">
        <v>30</v>
      </c>
      <c r="O16" s="30">
        <v>1806.2</v>
      </c>
      <c r="P16" s="30">
        <v>1806.2</v>
      </c>
      <c r="Q16" s="12">
        <f t="shared" si="2"/>
        <v>100</v>
      </c>
      <c r="R16" s="13">
        <v>30</v>
      </c>
      <c r="S16" s="14">
        <v>30</v>
      </c>
      <c r="T16" s="24">
        <f t="shared" si="12"/>
        <v>100</v>
      </c>
      <c r="U16" s="24">
        <f t="shared" si="13"/>
        <v>100</v>
      </c>
      <c r="V16" s="24">
        <v>50</v>
      </c>
      <c r="W16" s="24">
        <f t="shared" si="14"/>
        <v>50</v>
      </c>
      <c r="X16" s="30">
        <v>0</v>
      </c>
      <c r="Y16" s="31">
        <v>20</v>
      </c>
      <c r="Z16" s="14">
        <v>20</v>
      </c>
      <c r="AA16" s="30">
        <v>181271.2</v>
      </c>
      <c r="AB16" s="30">
        <v>181271.2</v>
      </c>
      <c r="AC16" s="15">
        <f t="shared" si="3"/>
        <v>100</v>
      </c>
      <c r="AD16" s="13">
        <v>40</v>
      </c>
      <c r="AE16" s="14">
        <v>40</v>
      </c>
      <c r="AF16" s="30">
        <v>157139.6</v>
      </c>
      <c r="AG16" s="30">
        <v>157139.6</v>
      </c>
      <c r="AH16" s="15">
        <f t="shared" si="8"/>
        <v>100</v>
      </c>
      <c r="AI16" s="13">
        <v>20</v>
      </c>
      <c r="AJ16" s="16">
        <f t="shared" si="11"/>
        <v>20</v>
      </c>
      <c r="AK16" s="30">
        <v>5</v>
      </c>
      <c r="AL16" s="30">
        <v>5</v>
      </c>
      <c r="AM16" s="17">
        <f t="shared" si="9"/>
        <v>100</v>
      </c>
      <c r="AN16" s="31">
        <v>20</v>
      </c>
      <c r="AO16" s="14">
        <v>20</v>
      </c>
      <c r="AP16" s="23">
        <f t="shared" si="4"/>
        <v>100</v>
      </c>
      <c r="AQ16" s="24">
        <f t="shared" si="5"/>
        <v>100</v>
      </c>
      <c r="AR16" s="24">
        <v>50</v>
      </c>
      <c r="AS16" s="23">
        <f t="shared" si="6"/>
        <v>50</v>
      </c>
      <c r="AT16" s="15">
        <f t="shared" si="7"/>
        <v>100</v>
      </c>
    </row>
    <row r="17" spans="1:46" ht="39" customHeight="1">
      <c r="A17" s="1" t="s">
        <v>10</v>
      </c>
      <c r="B17" s="30"/>
      <c r="C17" s="31">
        <v>10</v>
      </c>
      <c r="D17" s="14">
        <v>0</v>
      </c>
      <c r="E17" s="30">
        <v>6</v>
      </c>
      <c r="F17" s="30">
        <v>6</v>
      </c>
      <c r="G17" s="17">
        <f t="shared" si="0"/>
        <v>0</v>
      </c>
      <c r="H17" s="31">
        <v>30</v>
      </c>
      <c r="I17" s="16">
        <f t="shared" si="10"/>
        <v>0</v>
      </c>
      <c r="J17" s="30">
        <v>0</v>
      </c>
      <c r="K17" s="30">
        <v>23021.3</v>
      </c>
      <c r="L17" s="15">
        <f t="shared" si="1"/>
        <v>0</v>
      </c>
      <c r="M17" s="13">
        <v>30</v>
      </c>
      <c r="N17" s="14">
        <v>0</v>
      </c>
      <c r="O17" s="30">
        <v>0</v>
      </c>
      <c r="P17" s="30">
        <v>435.3</v>
      </c>
      <c r="Q17" s="12">
        <f t="shared" si="2"/>
        <v>0</v>
      </c>
      <c r="R17" s="13">
        <v>30</v>
      </c>
      <c r="S17" s="14">
        <v>30</v>
      </c>
      <c r="T17" s="24">
        <f t="shared" si="12"/>
        <v>30</v>
      </c>
      <c r="U17" s="24">
        <f t="shared" si="13"/>
        <v>100</v>
      </c>
      <c r="V17" s="24">
        <v>50</v>
      </c>
      <c r="W17" s="23">
        <f t="shared" si="14"/>
        <v>15</v>
      </c>
      <c r="X17" s="30">
        <v>0</v>
      </c>
      <c r="Y17" s="31">
        <v>20</v>
      </c>
      <c r="Z17" s="14">
        <v>20</v>
      </c>
      <c r="AA17" s="30">
        <v>23021.3</v>
      </c>
      <c r="AB17" s="30">
        <v>23021.3</v>
      </c>
      <c r="AC17" s="15">
        <f t="shared" si="3"/>
        <v>100</v>
      </c>
      <c r="AD17" s="13">
        <v>40</v>
      </c>
      <c r="AE17" s="14">
        <v>40</v>
      </c>
      <c r="AF17" s="30">
        <v>21890.3</v>
      </c>
      <c r="AG17" s="30">
        <v>21890.3</v>
      </c>
      <c r="AH17" s="15">
        <f t="shared" si="8"/>
        <v>100</v>
      </c>
      <c r="AI17" s="13">
        <v>20</v>
      </c>
      <c r="AJ17" s="16">
        <f t="shared" si="11"/>
        <v>20</v>
      </c>
      <c r="AK17" s="30">
        <v>2</v>
      </c>
      <c r="AL17" s="30">
        <v>2</v>
      </c>
      <c r="AM17" s="17">
        <f t="shared" si="9"/>
        <v>100</v>
      </c>
      <c r="AN17" s="31">
        <v>20</v>
      </c>
      <c r="AO17" s="14">
        <v>20</v>
      </c>
      <c r="AP17" s="23">
        <f t="shared" si="4"/>
        <v>100</v>
      </c>
      <c r="AQ17" s="24">
        <f t="shared" si="5"/>
        <v>100</v>
      </c>
      <c r="AR17" s="24">
        <v>50</v>
      </c>
      <c r="AS17" s="23">
        <f t="shared" si="6"/>
        <v>50</v>
      </c>
      <c r="AT17" s="15">
        <f t="shared" si="7"/>
        <v>65</v>
      </c>
    </row>
    <row r="18" spans="1:46" ht="51" customHeight="1">
      <c r="A18" s="1" t="s">
        <v>11</v>
      </c>
      <c r="B18" s="30"/>
      <c r="C18" s="31">
        <v>10</v>
      </c>
      <c r="D18" s="14">
        <v>0</v>
      </c>
      <c r="E18" s="30">
        <v>6</v>
      </c>
      <c r="F18" s="30">
        <v>6</v>
      </c>
      <c r="G18" s="17">
        <f t="shared" si="0"/>
        <v>0</v>
      </c>
      <c r="H18" s="31">
        <v>30</v>
      </c>
      <c r="I18" s="16">
        <f t="shared" si="10"/>
        <v>0</v>
      </c>
      <c r="J18" s="30">
        <v>0</v>
      </c>
      <c r="K18" s="30">
        <v>23107.9</v>
      </c>
      <c r="L18" s="15">
        <f t="shared" si="1"/>
        <v>0</v>
      </c>
      <c r="M18" s="13">
        <v>30</v>
      </c>
      <c r="N18" s="14">
        <v>0</v>
      </c>
      <c r="O18" s="30">
        <v>0</v>
      </c>
      <c r="P18" s="30">
        <v>665</v>
      </c>
      <c r="Q18" s="12">
        <f t="shared" si="2"/>
        <v>0</v>
      </c>
      <c r="R18" s="13">
        <v>30</v>
      </c>
      <c r="S18" s="14">
        <v>0</v>
      </c>
      <c r="T18" s="24">
        <f t="shared" si="12"/>
        <v>0</v>
      </c>
      <c r="U18" s="24">
        <f t="shared" si="13"/>
        <v>100</v>
      </c>
      <c r="V18" s="24">
        <v>50</v>
      </c>
      <c r="W18" s="24">
        <f t="shared" si="14"/>
        <v>0</v>
      </c>
      <c r="X18" s="30">
        <v>0</v>
      </c>
      <c r="Y18" s="31">
        <v>20</v>
      </c>
      <c r="Z18" s="14">
        <v>20</v>
      </c>
      <c r="AA18" s="30">
        <v>23107.9</v>
      </c>
      <c r="AB18" s="30">
        <v>23107.9</v>
      </c>
      <c r="AC18" s="15">
        <f t="shared" si="3"/>
        <v>100</v>
      </c>
      <c r="AD18" s="13">
        <v>40</v>
      </c>
      <c r="AE18" s="14">
        <v>40</v>
      </c>
      <c r="AF18" s="30">
        <v>22678.9</v>
      </c>
      <c r="AG18" s="30">
        <v>22678.9</v>
      </c>
      <c r="AH18" s="15">
        <f t="shared" si="8"/>
        <v>100</v>
      </c>
      <c r="AI18" s="13">
        <v>20</v>
      </c>
      <c r="AJ18" s="16">
        <f t="shared" si="11"/>
        <v>20</v>
      </c>
      <c r="AK18" s="30">
        <v>2</v>
      </c>
      <c r="AL18" s="30">
        <v>2</v>
      </c>
      <c r="AM18" s="17">
        <f t="shared" si="9"/>
        <v>100</v>
      </c>
      <c r="AN18" s="31">
        <v>20</v>
      </c>
      <c r="AO18" s="14">
        <v>20</v>
      </c>
      <c r="AP18" s="23">
        <f t="shared" si="4"/>
        <v>100</v>
      </c>
      <c r="AQ18" s="24">
        <f t="shared" si="5"/>
        <v>100</v>
      </c>
      <c r="AR18" s="24">
        <v>50</v>
      </c>
      <c r="AS18" s="23">
        <f t="shared" si="6"/>
        <v>50</v>
      </c>
      <c r="AT18" s="15">
        <f t="shared" si="7"/>
        <v>50</v>
      </c>
    </row>
    <row r="19" spans="1:46" ht="52.5" customHeight="1">
      <c r="A19" s="1" t="s">
        <v>12</v>
      </c>
      <c r="B19" s="30"/>
      <c r="C19" s="31">
        <v>10</v>
      </c>
      <c r="D19" s="14">
        <v>0</v>
      </c>
      <c r="E19" s="30">
        <v>6</v>
      </c>
      <c r="F19" s="30">
        <v>6</v>
      </c>
      <c r="G19" s="30">
        <f t="shared" si="0"/>
        <v>0</v>
      </c>
      <c r="H19" s="31">
        <v>30</v>
      </c>
      <c r="I19" s="14">
        <v>0</v>
      </c>
      <c r="J19" s="30">
        <v>0</v>
      </c>
      <c r="K19" s="30">
        <v>23452.6</v>
      </c>
      <c r="L19" s="15">
        <f t="shared" si="1"/>
        <v>0</v>
      </c>
      <c r="M19" s="13">
        <v>30</v>
      </c>
      <c r="N19" s="16">
        <f>L19*M19/100</f>
        <v>0</v>
      </c>
      <c r="O19" s="30">
        <v>0</v>
      </c>
      <c r="P19" s="30">
        <v>525</v>
      </c>
      <c r="Q19" s="12">
        <f t="shared" si="2"/>
        <v>0</v>
      </c>
      <c r="R19" s="13">
        <v>30</v>
      </c>
      <c r="S19" s="14">
        <v>0</v>
      </c>
      <c r="T19" s="23">
        <f t="shared" si="12"/>
        <v>0</v>
      </c>
      <c r="U19" s="24">
        <f t="shared" si="13"/>
        <v>100</v>
      </c>
      <c r="V19" s="24">
        <v>50</v>
      </c>
      <c r="W19" s="23">
        <f t="shared" si="14"/>
        <v>0</v>
      </c>
      <c r="X19" s="30">
        <v>0</v>
      </c>
      <c r="Y19" s="31">
        <v>20</v>
      </c>
      <c r="Z19" s="14">
        <v>20</v>
      </c>
      <c r="AA19" s="30">
        <v>23452.6</v>
      </c>
      <c r="AB19" s="30">
        <v>23452.6</v>
      </c>
      <c r="AC19" s="15">
        <f t="shared" si="3"/>
        <v>100</v>
      </c>
      <c r="AD19" s="13">
        <v>40</v>
      </c>
      <c r="AE19" s="16">
        <f aca="true" t="shared" si="15" ref="AE19:AE25">AC19*AD19/100</f>
        <v>40</v>
      </c>
      <c r="AF19" s="30">
        <v>23024.3</v>
      </c>
      <c r="AG19" s="30">
        <v>23024.3</v>
      </c>
      <c r="AH19" s="15">
        <f t="shared" si="8"/>
        <v>100</v>
      </c>
      <c r="AI19" s="13">
        <v>20</v>
      </c>
      <c r="AJ19" s="16">
        <f aca="true" t="shared" si="16" ref="AJ19:AJ25">AH19*AI19/100</f>
        <v>20</v>
      </c>
      <c r="AK19" s="30">
        <v>2</v>
      </c>
      <c r="AL19" s="30">
        <v>2</v>
      </c>
      <c r="AM19" s="17">
        <f t="shared" si="9"/>
        <v>100</v>
      </c>
      <c r="AN19" s="31">
        <v>20</v>
      </c>
      <c r="AO19" s="14">
        <v>20</v>
      </c>
      <c r="AP19" s="23">
        <f t="shared" si="4"/>
        <v>100</v>
      </c>
      <c r="AQ19" s="24">
        <f t="shared" si="5"/>
        <v>100</v>
      </c>
      <c r="AR19" s="24">
        <v>50</v>
      </c>
      <c r="AS19" s="23">
        <f t="shared" si="6"/>
        <v>50</v>
      </c>
      <c r="AT19" s="15">
        <f t="shared" si="7"/>
        <v>50</v>
      </c>
    </row>
    <row r="20" spans="1:46" ht="41.25" customHeight="1">
      <c r="A20" s="1" t="s">
        <v>13</v>
      </c>
      <c r="B20" s="30"/>
      <c r="C20" s="31">
        <v>10</v>
      </c>
      <c r="D20" s="14">
        <v>0</v>
      </c>
      <c r="E20" s="30">
        <v>3</v>
      </c>
      <c r="F20" s="30">
        <v>3</v>
      </c>
      <c r="G20" s="30">
        <f t="shared" si="0"/>
        <v>0</v>
      </c>
      <c r="H20" s="31">
        <v>30</v>
      </c>
      <c r="I20" s="14">
        <v>0</v>
      </c>
      <c r="J20" s="30">
        <v>0</v>
      </c>
      <c r="K20" s="30">
        <v>5610.8</v>
      </c>
      <c r="L20" s="15">
        <f t="shared" si="1"/>
        <v>0</v>
      </c>
      <c r="M20" s="13">
        <v>30</v>
      </c>
      <c r="N20" s="16">
        <f aca="true" t="shared" si="17" ref="N20:N25">L20*M20/100</f>
        <v>0</v>
      </c>
      <c r="O20" s="30">
        <v>0</v>
      </c>
      <c r="P20" s="30">
        <v>180.8</v>
      </c>
      <c r="Q20" s="12">
        <f t="shared" si="2"/>
        <v>0</v>
      </c>
      <c r="R20" s="13">
        <v>30</v>
      </c>
      <c r="S20" s="14">
        <v>0</v>
      </c>
      <c r="T20" s="24">
        <f t="shared" si="12"/>
        <v>0</v>
      </c>
      <c r="U20" s="24">
        <f t="shared" si="13"/>
        <v>100</v>
      </c>
      <c r="V20" s="24">
        <v>50</v>
      </c>
      <c r="W20" s="24">
        <f t="shared" si="14"/>
        <v>0</v>
      </c>
      <c r="X20" s="30">
        <v>0</v>
      </c>
      <c r="Y20" s="31">
        <v>20</v>
      </c>
      <c r="Z20" s="14">
        <v>20</v>
      </c>
      <c r="AA20" s="30">
        <v>5610.8</v>
      </c>
      <c r="AB20" s="30">
        <v>5610.8</v>
      </c>
      <c r="AC20" s="12">
        <f t="shared" si="3"/>
        <v>100</v>
      </c>
      <c r="AD20" s="13">
        <v>40</v>
      </c>
      <c r="AE20" s="16">
        <f t="shared" si="15"/>
        <v>40</v>
      </c>
      <c r="AF20" s="30">
        <v>5491.9</v>
      </c>
      <c r="AG20" s="30">
        <v>5491.9</v>
      </c>
      <c r="AH20" s="15">
        <f t="shared" si="8"/>
        <v>100</v>
      </c>
      <c r="AI20" s="13">
        <v>20</v>
      </c>
      <c r="AJ20" s="16">
        <f t="shared" si="16"/>
        <v>20</v>
      </c>
      <c r="AK20" s="30">
        <v>1</v>
      </c>
      <c r="AL20" s="30">
        <v>1</v>
      </c>
      <c r="AM20" s="30">
        <f t="shared" si="9"/>
        <v>100</v>
      </c>
      <c r="AN20" s="31">
        <v>20</v>
      </c>
      <c r="AO20" s="14">
        <v>20</v>
      </c>
      <c r="AP20" s="23">
        <f t="shared" si="4"/>
        <v>100</v>
      </c>
      <c r="AQ20" s="24">
        <f t="shared" si="5"/>
        <v>100</v>
      </c>
      <c r="AR20" s="24">
        <v>50</v>
      </c>
      <c r="AS20" s="23">
        <f t="shared" si="6"/>
        <v>50</v>
      </c>
      <c r="AT20" s="15">
        <f t="shared" si="7"/>
        <v>50</v>
      </c>
    </row>
    <row r="21" spans="1:46" ht="51" customHeight="1">
      <c r="A21" s="1" t="s">
        <v>14</v>
      </c>
      <c r="B21" s="30"/>
      <c r="C21" s="31">
        <v>10</v>
      </c>
      <c r="D21" s="14">
        <v>0</v>
      </c>
      <c r="E21" s="30">
        <v>4</v>
      </c>
      <c r="F21" s="30">
        <v>4</v>
      </c>
      <c r="G21" s="30">
        <f t="shared" si="0"/>
        <v>0</v>
      </c>
      <c r="H21" s="31">
        <v>30</v>
      </c>
      <c r="I21" s="14">
        <v>0</v>
      </c>
      <c r="J21" s="30">
        <v>0</v>
      </c>
      <c r="K21" s="30">
        <v>3099.2</v>
      </c>
      <c r="L21" s="15">
        <f t="shared" si="1"/>
        <v>0</v>
      </c>
      <c r="M21" s="13">
        <v>30</v>
      </c>
      <c r="N21" s="16">
        <f t="shared" si="17"/>
        <v>0</v>
      </c>
      <c r="O21" s="30">
        <v>0</v>
      </c>
      <c r="P21" s="30">
        <v>117</v>
      </c>
      <c r="Q21" s="12">
        <f t="shared" si="2"/>
        <v>0</v>
      </c>
      <c r="R21" s="13">
        <v>30</v>
      </c>
      <c r="S21" s="14">
        <v>0</v>
      </c>
      <c r="T21" s="24">
        <f t="shared" si="12"/>
        <v>0</v>
      </c>
      <c r="U21" s="24">
        <f t="shared" si="13"/>
        <v>100</v>
      </c>
      <c r="V21" s="24">
        <v>50</v>
      </c>
      <c r="W21" s="24">
        <f t="shared" si="14"/>
        <v>0</v>
      </c>
      <c r="X21" s="30">
        <v>0</v>
      </c>
      <c r="Y21" s="31">
        <v>20</v>
      </c>
      <c r="Z21" s="14">
        <v>20</v>
      </c>
      <c r="AA21" s="30">
        <v>3099.2</v>
      </c>
      <c r="AB21" s="30">
        <v>3099.2</v>
      </c>
      <c r="AC21" s="12">
        <f t="shared" si="3"/>
        <v>100</v>
      </c>
      <c r="AD21" s="13">
        <v>40</v>
      </c>
      <c r="AE21" s="16">
        <f t="shared" si="15"/>
        <v>40</v>
      </c>
      <c r="AF21" s="30">
        <v>3083.2</v>
      </c>
      <c r="AG21" s="30">
        <v>3083.2</v>
      </c>
      <c r="AH21" s="12">
        <f t="shared" si="8"/>
        <v>100</v>
      </c>
      <c r="AI21" s="13">
        <v>20</v>
      </c>
      <c r="AJ21" s="16">
        <f t="shared" si="16"/>
        <v>20</v>
      </c>
      <c r="AK21" s="30">
        <v>1</v>
      </c>
      <c r="AL21" s="30">
        <v>1</v>
      </c>
      <c r="AM21" s="30">
        <f t="shared" si="9"/>
        <v>100</v>
      </c>
      <c r="AN21" s="31">
        <v>20</v>
      </c>
      <c r="AO21" s="14">
        <v>20</v>
      </c>
      <c r="AP21" s="23">
        <f t="shared" si="4"/>
        <v>100</v>
      </c>
      <c r="AQ21" s="24">
        <f t="shared" si="5"/>
        <v>100</v>
      </c>
      <c r="AR21" s="24">
        <v>50</v>
      </c>
      <c r="AS21" s="23">
        <f t="shared" si="6"/>
        <v>50</v>
      </c>
      <c r="AT21" s="15">
        <f t="shared" si="7"/>
        <v>50</v>
      </c>
    </row>
    <row r="22" spans="1:46" ht="63.75" customHeight="1">
      <c r="A22" s="1" t="s">
        <v>15</v>
      </c>
      <c r="B22" s="30"/>
      <c r="C22" s="31">
        <v>10</v>
      </c>
      <c r="D22" s="14">
        <v>0</v>
      </c>
      <c r="E22" s="30">
        <v>5</v>
      </c>
      <c r="F22" s="30">
        <v>5</v>
      </c>
      <c r="G22" s="17">
        <f t="shared" si="0"/>
        <v>0</v>
      </c>
      <c r="H22" s="31">
        <v>30</v>
      </c>
      <c r="I22" s="14">
        <v>0</v>
      </c>
      <c r="J22" s="30">
        <v>0</v>
      </c>
      <c r="K22" s="30">
        <v>24838.2</v>
      </c>
      <c r="L22" s="15">
        <f t="shared" si="1"/>
        <v>0</v>
      </c>
      <c r="M22" s="13">
        <v>30</v>
      </c>
      <c r="N22" s="16">
        <f t="shared" si="17"/>
        <v>0</v>
      </c>
      <c r="O22" s="30">
        <v>0</v>
      </c>
      <c r="P22" s="30">
        <v>424.2</v>
      </c>
      <c r="Q22" s="12">
        <f t="shared" si="2"/>
        <v>0</v>
      </c>
      <c r="R22" s="13">
        <v>30</v>
      </c>
      <c r="S22" s="14">
        <v>0</v>
      </c>
      <c r="T22" s="24">
        <f t="shared" si="12"/>
        <v>0</v>
      </c>
      <c r="U22" s="24">
        <f t="shared" si="13"/>
        <v>100</v>
      </c>
      <c r="V22" s="24">
        <v>50</v>
      </c>
      <c r="W22" s="24">
        <f t="shared" si="14"/>
        <v>0</v>
      </c>
      <c r="X22" s="30">
        <v>0</v>
      </c>
      <c r="Y22" s="31">
        <v>20</v>
      </c>
      <c r="Z22" s="14">
        <v>20</v>
      </c>
      <c r="AA22" s="30">
        <v>24838.2</v>
      </c>
      <c r="AB22" s="30">
        <v>24838.2</v>
      </c>
      <c r="AC22" s="15">
        <f t="shared" si="3"/>
        <v>100</v>
      </c>
      <c r="AD22" s="13">
        <v>40</v>
      </c>
      <c r="AE22" s="16">
        <f t="shared" si="15"/>
        <v>40</v>
      </c>
      <c r="AF22" s="30">
        <v>22166.3</v>
      </c>
      <c r="AG22" s="30">
        <v>22166.3</v>
      </c>
      <c r="AH22" s="15">
        <f t="shared" si="8"/>
        <v>100</v>
      </c>
      <c r="AI22" s="13">
        <v>20</v>
      </c>
      <c r="AJ22" s="16">
        <f t="shared" si="16"/>
        <v>20</v>
      </c>
      <c r="AK22" s="30">
        <v>2</v>
      </c>
      <c r="AL22" s="30">
        <v>2</v>
      </c>
      <c r="AM22" s="30">
        <f t="shared" si="9"/>
        <v>100</v>
      </c>
      <c r="AN22" s="31">
        <v>20</v>
      </c>
      <c r="AO22" s="14">
        <v>20</v>
      </c>
      <c r="AP22" s="23">
        <f t="shared" si="4"/>
        <v>100</v>
      </c>
      <c r="AQ22" s="24">
        <f t="shared" si="5"/>
        <v>100</v>
      </c>
      <c r="AR22" s="24">
        <v>50</v>
      </c>
      <c r="AS22" s="23">
        <f t="shared" si="6"/>
        <v>50</v>
      </c>
      <c r="AT22" s="15">
        <f t="shared" si="7"/>
        <v>50</v>
      </c>
    </row>
    <row r="23" spans="1:46" ht="65.25" customHeight="1">
      <c r="A23" s="35" t="s">
        <v>16</v>
      </c>
      <c r="B23" s="30"/>
      <c r="C23" s="31">
        <v>10</v>
      </c>
      <c r="D23" s="14">
        <v>0</v>
      </c>
      <c r="E23" s="30">
        <v>2</v>
      </c>
      <c r="F23" s="30">
        <v>2</v>
      </c>
      <c r="G23" s="30">
        <f t="shared" si="0"/>
        <v>0</v>
      </c>
      <c r="H23" s="31">
        <v>30</v>
      </c>
      <c r="I23" s="14">
        <v>0</v>
      </c>
      <c r="J23" s="30">
        <v>0</v>
      </c>
      <c r="K23" s="30">
        <v>12061.2</v>
      </c>
      <c r="L23" s="15">
        <f t="shared" si="1"/>
        <v>0</v>
      </c>
      <c r="M23" s="13">
        <v>30</v>
      </c>
      <c r="N23" s="16">
        <f t="shared" si="17"/>
        <v>0</v>
      </c>
      <c r="O23" s="30">
        <v>0</v>
      </c>
      <c r="P23" s="30">
        <v>16.6</v>
      </c>
      <c r="Q23" s="12">
        <f t="shared" si="2"/>
        <v>0</v>
      </c>
      <c r="R23" s="13">
        <v>30</v>
      </c>
      <c r="S23" s="14">
        <v>0</v>
      </c>
      <c r="T23" s="24">
        <f t="shared" si="12"/>
        <v>0</v>
      </c>
      <c r="U23" s="24">
        <f t="shared" si="13"/>
        <v>100</v>
      </c>
      <c r="V23" s="24">
        <v>50</v>
      </c>
      <c r="W23" s="24">
        <f t="shared" si="14"/>
        <v>0</v>
      </c>
      <c r="X23" s="30">
        <v>0</v>
      </c>
      <c r="Y23" s="31">
        <v>20</v>
      </c>
      <c r="Z23" s="14">
        <v>20</v>
      </c>
      <c r="AA23" s="30">
        <v>12061.2</v>
      </c>
      <c r="AB23" s="30">
        <v>12061.2</v>
      </c>
      <c r="AC23" s="15">
        <f t="shared" si="3"/>
        <v>100</v>
      </c>
      <c r="AD23" s="13">
        <v>40</v>
      </c>
      <c r="AE23" s="16">
        <f t="shared" si="15"/>
        <v>40</v>
      </c>
      <c r="AF23" s="30">
        <v>12006.2</v>
      </c>
      <c r="AG23" s="30">
        <v>12006.2</v>
      </c>
      <c r="AH23" s="15">
        <f t="shared" si="8"/>
        <v>100</v>
      </c>
      <c r="AI23" s="13">
        <v>20</v>
      </c>
      <c r="AJ23" s="16">
        <f t="shared" si="16"/>
        <v>20</v>
      </c>
      <c r="AK23" s="30">
        <v>2</v>
      </c>
      <c r="AL23" s="30">
        <v>2</v>
      </c>
      <c r="AM23" s="30">
        <f t="shared" si="9"/>
        <v>100</v>
      </c>
      <c r="AN23" s="31">
        <v>20</v>
      </c>
      <c r="AO23" s="14">
        <v>20</v>
      </c>
      <c r="AP23" s="23">
        <f t="shared" si="4"/>
        <v>100</v>
      </c>
      <c r="AQ23" s="24">
        <f t="shared" si="5"/>
        <v>100</v>
      </c>
      <c r="AR23" s="24">
        <v>50</v>
      </c>
      <c r="AS23" s="23">
        <f t="shared" si="6"/>
        <v>50</v>
      </c>
      <c r="AT23" s="15">
        <f t="shared" si="7"/>
        <v>50</v>
      </c>
    </row>
    <row r="24" spans="1:46" ht="52.5" customHeight="1">
      <c r="A24" s="1" t="s">
        <v>17</v>
      </c>
      <c r="B24" s="30"/>
      <c r="C24" s="31">
        <v>10</v>
      </c>
      <c r="D24" s="14">
        <v>0</v>
      </c>
      <c r="E24" s="30">
        <v>3</v>
      </c>
      <c r="F24" s="30">
        <v>3</v>
      </c>
      <c r="G24" s="30">
        <f t="shared" si="0"/>
        <v>0</v>
      </c>
      <c r="H24" s="31">
        <v>30</v>
      </c>
      <c r="I24" s="14">
        <v>0</v>
      </c>
      <c r="J24" s="30">
        <v>0</v>
      </c>
      <c r="K24" s="30">
        <v>10488.8</v>
      </c>
      <c r="L24" s="12">
        <f t="shared" si="1"/>
        <v>0</v>
      </c>
      <c r="M24" s="13">
        <v>30</v>
      </c>
      <c r="N24" s="16">
        <f t="shared" si="17"/>
        <v>0</v>
      </c>
      <c r="O24" s="30">
        <v>0</v>
      </c>
      <c r="P24" s="30">
        <v>161</v>
      </c>
      <c r="Q24" s="12">
        <f t="shared" si="2"/>
        <v>0</v>
      </c>
      <c r="R24" s="13">
        <v>30</v>
      </c>
      <c r="S24" s="14">
        <v>0</v>
      </c>
      <c r="T24" s="24">
        <f t="shared" si="12"/>
        <v>0</v>
      </c>
      <c r="U24" s="24">
        <f t="shared" si="13"/>
        <v>100</v>
      </c>
      <c r="V24" s="24">
        <v>50</v>
      </c>
      <c r="W24" s="24">
        <f t="shared" si="14"/>
        <v>0</v>
      </c>
      <c r="X24" s="30">
        <v>0</v>
      </c>
      <c r="Y24" s="31">
        <v>20</v>
      </c>
      <c r="Z24" s="14">
        <v>20</v>
      </c>
      <c r="AA24" s="30">
        <v>10488.8</v>
      </c>
      <c r="AB24" s="30">
        <v>10488.8</v>
      </c>
      <c r="AC24" s="12">
        <f t="shared" si="3"/>
        <v>100</v>
      </c>
      <c r="AD24" s="13">
        <v>40</v>
      </c>
      <c r="AE24" s="16">
        <f t="shared" si="15"/>
        <v>40</v>
      </c>
      <c r="AF24" s="30">
        <v>10256.3</v>
      </c>
      <c r="AG24" s="30">
        <v>10256.3</v>
      </c>
      <c r="AH24" s="12">
        <f t="shared" si="8"/>
        <v>100</v>
      </c>
      <c r="AI24" s="13">
        <v>20</v>
      </c>
      <c r="AJ24" s="16">
        <f t="shared" si="16"/>
        <v>20</v>
      </c>
      <c r="AK24" s="30">
        <v>2</v>
      </c>
      <c r="AL24" s="30">
        <v>2</v>
      </c>
      <c r="AM24" s="30">
        <f t="shared" si="9"/>
        <v>100</v>
      </c>
      <c r="AN24" s="31">
        <v>20</v>
      </c>
      <c r="AO24" s="14">
        <v>20</v>
      </c>
      <c r="AP24" s="23">
        <f t="shared" si="4"/>
        <v>100</v>
      </c>
      <c r="AQ24" s="24">
        <f t="shared" si="5"/>
        <v>100</v>
      </c>
      <c r="AR24" s="24">
        <v>50</v>
      </c>
      <c r="AS24" s="23">
        <f t="shared" si="6"/>
        <v>50</v>
      </c>
      <c r="AT24" s="15">
        <f t="shared" si="7"/>
        <v>50</v>
      </c>
    </row>
    <row r="25" spans="1:46" ht="28.5" customHeight="1">
      <c r="A25" s="36" t="s">
        <v>18</v>
      </c>
      <c r="B25" s="30"/>
      <c r="C25" s="31">
        <v>10</v>
      </c>
      <c r="D25" s="14">
        <v>0</v>
      </c>
      <c r="E25" s="30">
        <v>35</v>
      </c>
      <c r="F25" s="30">
        <v>35</v>
      </c>
      <c r="G25" s="30">
        <f t="shared" si="0"/>
        <v>0</v>
      </c>
      <c r="H25" s="31">
        <v>30</v>
      </c>
      <c r="I25" s="14">
        <v>0</v>
      </c>
      <c r="J25" s="30">
        <v>0</v>
      </c>
      <c r="K25" s="30">
        <v>268538.2</v>
      </c>
      <c r="L25" s="12">
        <f t="shared" si="1"/>
        <v>0</v>
      </c>
      <c r="M25" s="13">
        <v>30</v>
      </c>
      <c r="N25" s="16">
        <f t="shared" si="17"/>
        <v>0</v>
      </c>
      <c r="O25" s="30">
        <v>0</v>
      </c>
      <c r="P25" s="30">
        <v>13276.1</v>
      </c>
      <c r="Q25" s="12">
        <f t="shared" si="2"/>
        <v>0</v>
      </c>
      <c r="R25" s="13">
        <v>30</v>
      </c>
      <c r="S25" s="14">
        <v>0</v>
      </c>
      <c r="T25" s="24">
        <f t="shared" si="12"/>
        <v>0</v>
      </c>
      <c r="U25" s="24">
        <f t="shared" si="13"/>
        <v>100</v>
      </c>
      <c r="V25" s="24">
        <v>50</v>
      </c>
      <c r="W25" s="24">
        <f t="shared" si="14"/>
        <v>0</v>
      </c>
      <c r="X25" s="30">
        <v>0</v>
      </c>
      <c r="Y25" s="31">
        <v>20</v>
      </c>
      <c r="Z25" s="14">
        <v>20</v>
      </c>
      <c r="AA25" s="30">
        <v>268538.2</v>
      </c>
      <c r="AB25" s="30">
        <v>268538.2</v>
      </c>
      <c r="AC25" s="12">
        <f t="shared" si="3"/>
        <v>100</v>
      </c>
      <c r="AD25" s="13">
        <v>40</v>
      </c>
      <c r="AE25" s="16">
        <f t="shared" si="15"/>
        <v>40</v>
      </c>
      <c r="AF25" s="30">
        <v>175791.7</v>
      </c>
      <c r="AG25" s="30">
        <v>175791.7</v>
      </c>
      <c r="AH25" s="15">
        <f t="shared" si="8"/>
        <v>100</v>
      </c>
      <c r="AI25" s="13">
        <v>20</v>
      </c>
      <c r="AJ25" s="16">
        <f t="shared" si="16"/>
        <v>20</v>
      </c>
      <c r="AK25" s="30">
        <v>4</v>
      </c>
      <c r="AL25" s="30">
        <v>4</v>
      </c>
      <c r="AM25" s="30">
        <f t="shared" si="9"/>
        <v>100</v>
      </c>
      <c r="AN25" s="31">
        <v>20</v>
      </c>
      <c r="AO25" s="14">
        <v>20</v>
      </c>
      <c r="AP25" s="23">
        <f t="shared" si="4"/>
        <v>100</v>
      </c>
      <c r="AQ25" s="24">
        <f t="shared" si="5"/>
        <v>100</v>
      </c>
      <c r="AR25" s="24">
        <v>50</v>
      </c>
      <c r="AS25" s="23">
        <f t="shared" si="6"/>
        <v>50</v>
      </c>
      <c r="AT25" s="15">
        <f t="shared" si="7"/>
        <v>50</v>
      </c>
    </row>
  </sheetData>
  <sheetProtection/>
  <mergeCells count="17">
    <mergeCell ref="AT8:AT9"/>
    <mergeCell ref="AF8:AJ8"/>
    <mergeCell ref="AK8:AO8"/>
    <mergeCell ref="B8:D8"/>
    <mergeCell ref="E8:I8"/>
    <mergeCell ref="J8:N8"/>
    <mergeCell ref="O8:S8"/>
    <mergeCell ref="X8:Z8"/>
    <mergeCell ref="I1:K1"/>
    <mergeCell ref="AA8:AE8"/>
    <mergeCell ref="T8:W8"/>
    <mergeCell ref="A8:A9"/>
    <mergeCell ref="AP8:AS8"/>
    <mergeCell ref="A3:L3"/>
    <mergeCell ref="A4:L4"/>
    <mergeCell ref="A5:L5"/>
    <mergeCell ref="A6:L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2012-07-27T09:49:21Z</cp:lastPrinted>
  <dcterms:created xsi:type="dcterms:W3CDTF">2011-06-15T04:29:23Z</dcterms:created>
  <dcterms:modified xsi:type="dcterms:W3CDTF">2013-04-18T12:10:45Z</dcterms:modified>
  <cp:category/>
  <cp:version/>
  <cp:contentType/>
  <cp:contentStatus/>
</cp:coreProperties>
</file>